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CZASOPISMA ISEZ -pliki KK\x  D A R E K  _  2013 - 2022\0    DAREK 2022\Folia 2022\Folia 70 _early\FB 70 zet 3 early\"/>
    </mc:Choice>
  </mc:AlternateContent>
  <workbookProtection workbookAlgorithmName="SHA-512" workbookHashValue="gD0sxNHZ1/L6guiNtBzZiaHktNeqp/2KqFqa+SOG3sydHK8+3jfN2GJ6r8MftAs+PbBKf1GGGjONgMyRScFs7Q==" workbookSaltValue="Np60AqZwTOMzCuzI095tJw==" workbookSpinCount="100000" lockStructure="1"/>
  <bookViews>
    <workbookView xWindow="-120" yWindow="-120" windowWidth="29040" windowHeight="1584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51" i="3" l="1"/>
  <c r="BU51" i="3"/>
  <c r="BS51" i="3"/>
  <c r="BR51" i="3"/>
  <c r="BP51" i="3"/>
  <c r="BO51" i="3"/>
  <c r="BM51" i="3"/>
  <c r="BN51" i="3" s="1"/>
  <c r="BL51" i="3"/>
  <c r="BK51" i="3"/>
  <c r="BX50" i="3"/>
  <c r="BW50" i="3"/>
  <c r="BV50" i="3"/>
  <c r="BU50" i="3"/>
  <c r="BT50" i="3"/>
  <c r="BS50" i="3"/>
  <c r="BR50" i="3"/>
  <c r="BQ50" i="3"/>
  <c r="BP50" i="3"/>
  <c r="BO50" i="3"/>
  <c r="BM50" i="3"/>
  <c r="BN50" i="3" s="1"/>
  <c r="BL50" i="3"/>
  <c r="BK50" i="3"/>
  <c r="BX49" i="3"/>
  <c r="BW49" i="3"/>
  <c r="BV49" i="3"/>
  <c r="BU49" i="3"/>
  <c r="BT49" i="3"/>
  <c r="BS49" i="3"/>
  <c r="BR49" i="3"/>
  <c r="BP49" i="3"/>
  <c r="BQ49" i="3" s="1"/>
  <c r="BO49" i="3"/>
  <c r="BM49" i="3"/>
  <c r="BN49" i="3" s="1"/>
  <c r="BL49" i="3"/>
  <c r="BK49" i="3"/>
  <c r="BX48" i="3"/>
  <c r="BW48" i="3"/>
  <c r="BV48" i="3"/>
  <c r="BU48" i="3"/>
  <c r="BT48" i="3"/>
  <c r="BS48" i="3"/>
  <c r="BR48" i="3"/>
  <c r="BQ48" i="3"/>
  <c r="BP48" i="3"/>
  <c r="BO48" i="3"/>
  <c r="BM48" i="3"/>
  <c r="BN48" i="3" s="1"/>
  <c r="BL48" i="3"/>
  <c r="BK48" i="3"/>
  <c r="BW47" i="3"/>
  <c r="BU47" i="3"/>
  <c r="BS47" i="3"/>
  <c r="BR47" i="3"/>
  <c r="BP47" i="3"/>
  <c r="BO47" i="3"/>
  <c r="BM47" i="3"/>
  <c r="BN47" i="3" s="1"/>
  <c r="BL47" i="3"/>
  <c r="BK47" i="3"/>
  <c r="BX46" i="3"/>
  <c r="BW46" i="3"/>
  <c r="BV46" i="3"/>
  <c r="BU46" i="3"/>
  <c r="BT46" i="3"/>
  <c r="BS46" i="3"/>
  <c r="BR46" i="3"/>
  <c r="BQ46" i="3"/>
  <c r="BP46" i="3"/>
  <c r="BO46" i="3"/>
  <c r="BM46" i="3"/>
  <c r="BN46" i="3" s="1"/>
  <c r="BL46" i="3"/>
  <c r="BK46" i="3"/>
  <c r="BX45" i="3"/>
  <c r="BW45" i="3"/>
  <c r="BV45" i="3"/>
  <c r="BU45" i="3"/>
  <c r="BT45" i="3"/>
  <c r="BS45" i="3"/>
  <c r="BR45" i="3"/>
  <c r="BQ45" i="3"/>
  <c r="BP45" i="3"/>
  <c r="BO45" i="3"/>
  <c r="BM45" i="3"/>
  <c r="BN45" i="3" s="1"/>
  <c r="BL45" i="3"/>
  <c r="BK45" i="3"/>
  <c r="BX44" i="3"/>
  <c r="BW44" i="3"/>
  <c r="BV44" i="3"/>
  <c r="BU44" i="3"/>
  <c r="BT44" i="3"/>
  <c r="BS44" i="3"/>
  <c r="BR44" i="3"/>
  <c r="BP44" i="3"/>
  <c r="BQ44" i="3" s="1"/>
  <c r="BO44" i="3"/>
  <c r="BM44" i="3"/>
  <c r="BN44" i="3" s="1"/>
  <c r="BL44" i="3"/>
  <c r="BK44" i="3"/>
  <c r="D51" i="3" l="1"/>
  <c r="E50" i="3"/>
  <c r="E49" i="3"/>
  <c r="B90" i="3"/>
  <c r="B89" i="3"/>
  <c r="B76" i="3"/>
  <c r="B75" i="3"/>
  <c r="B88" i="3"/>
  <c r="B74" i="3"/>
  <c r="B87" i="3"/>
  <c r="B73" i="3"/>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B20" i="3"/>
  <c r="C13" i="3"/>
  <c r="BX13" i="3" s="1"/>
  <c r="E13" i="3"/>
  <c r="G13" i="3"/>
  <c r="I13" i="3"/>
  <c r="K13" i="3"/>
  <c r="M13" i="3"/>
  <c r="O13" i="3"/>
  <c r="Q13" i="3"/>
  <c r="S13" i="3"/>
  <c r="U13" i="3"/>
  <c r="W13" i="3"/>
  <c r="Y13" i="3"/>
  <c r="AA13" i="3"/>
  <c r="AC13" i="3"/>
  <c r="AE13" i="3"/>
  <c r="AG13" i="3"/>
  <c r="AI13" i="3"/>
  <c r="AK13" i="3"/>
  <c r="AM13" i="3"/>
  <c r="AO13" i="3"/>
  <c r="AQ13" i="3"/>
  <c r="AS13" i="3"/>
  <c r="AU13" i="3"/>
  <c r="AW13" i="3"/>
  <c r="AY13" i="3"/>
  <c r="BA13" i="3"/>
  <c r="BC13" i="3"/>
  <c r="BE13" i="3"/>
  <c r="BG13" i="3"/>
  <c r="BI13" i="3"/>
  <c r="BK13" i="3"/>
  <c r="BL13" i="3"/>
  <c r="BM13" i="3"/>
  <c r="BN13" i="3" s="1"/>
  <c r="BO13" i="3"/>
  <c r="BS13" i="3"/>
  <c r="BU13" i="3"/>
  <c r="BW13" i="3"/>
  <c r="B2" i="7"/>
  <c r="B31" i="7" s="1"/>
  <c r="A2" i="7"/>
  <c r="A31" i="7" s="1"/>
  <c r="B25" i="6"/>
  <c r="B13" i="6"/>
  <c r="B7" i="6"/>
  <c r="B2" i="6"/>
  <c r="B29" i="6" s="1"/>
  <c r="A2" i="6"/>
  <c r="A28" i="6" s="1"/>
  <c r="BR13" i="3" l="1"/>
  <c r="BT13" i="3"/>
  <c r="BP13" i="3"/>
  <c r="BQ13" i="3" s="1"/>
  <c r="BV13" i="3"/>
  <c r="B18" i="6"/>
  <c r="B6" i="6"/>
  <c r="B24" i="6"/>
  <c r="A18" i="6"/>
  <c r="A7" i="6"/>
  <c r="A25" i="6"/>
  <c r="B12" i="6"/>
  <c r="B19" i="6"/>
  <c r="B30" i="6"/>
  <c r="A12" i="6"/>
  <c r="A19" i="6"/>
  <c r="A30" i="6"/>
  <c r="A6" i="6"/>
  <c r="A13" i="6"/>
  <c r="A24" i="6"/>
  <c r="A31"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Q10" i="4"/>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BX3" i="3" s="1"/>
  <c r="E3" i="3"/>
  <c r="G3" i="3"/>
  <c r="I3" i="3"/>
  <c r="D5" i="6" s="1"/>
  <c r="K3" i="3"/>
  <c r="D6" i="6" s="1"/>
  <c r="M3" i="3"/>
  <c r="D7" i="6" s="1"/>
  <c r="O3" i="3"/>
  <c r="Q3" i="3"/>
  <c r="D9" i="6" s="1"/>
  <c r="S3" i="3"/>
  <c r="U3" i="3"/>
  <c r="W3" i="3"/>
  <c r="D12" i="6" s="1"/>
  <c r="Y3" i="3"/>
  <c r="D13" i="6" s="1"/>
  <c r="AA3" i="3"/>
  <c r="AC3" i="3"/>
  <c r="AE3" i="3"/>
  <c r="AG3" i="3"/>
  <c r="D17" i="6" s="1"/>
  <c r="AI3" i="3"/>
  <c r="D18" i="6" s="1"/>
  <c r="AK3" i="3"/>
  <c r="D19" i="6" s="1"/>
  <c r="AM3" i="3"/>
  <c r="AO3" i="3"/>
  <c r="D21" i="6" s="1"/>
  <c r="AQ3" i="3"/>
  <c r="AS3" i="3"/>
  <c r="AU3" i="3"/>
  <c r="D24" i="6" s="1"/>
  <c r="AW3" i="3"/>
  <c r="D25" i="6" s="1"/>
  <c r="AY3" i="3"/>
  <c r="BA3" i="3"/>
  <c r="D27" i="6" s="1"/>
  <c r="BC3" i="3"/>
  <c r="BE3" i="3"/>
  <c r="BG3" i="3"/>
  <c r="D30" i="6" s="1"/>
  <c r="BI3" i="3"/>
  <c r="D31" i="6" s="1"/>
  <c r="BK3" i="3"/>
  <c r="BL3" i="3"/>
  <c r="BM3" i="3"/>
  <c r="BN3" i="3" s="1"/>
  <c r="BO3" i="3"/>
  <c r="BS3" i="3"/>
  <c r="BU3" i="3"/>
  <c r="BW3" i="3"/>
  <c r="BK4" i="3"/>
  <c r="BM4" i="3"/>
  <c r="BK5" i="3"/>
  <c r="BL5" i="3"/>
  <c r="BM5" i="3"/>
  <c r="BN5" i="3" s="1"/>
  <c r="BO5" i="3"/>
  <c r="BP5" i="3"/>
  <c r="BR5" i="3"/>
  <c r="BS5" i="3"/>
  <c r="BU5" i="3"/>
  <c r="BW5" i="3"/>
  <c r="E8" i="6"/>
  <c r="E9" i="6"/>
  <c r="E15" i="6"/>
  <c r="E17" i="6"/>
  <c r="E20" i="6"/>
  <c r="E23" i="6"/>
  <c r="E25" i="6"/>
  <c r="F5" i="6"/>
  <c r="F6" i="6"/>
  <c r="F11" i="6"/>
  <c r="F12" i="6"/>
  <c r="F13" i="6"/>
  <c r="F18" i="6"/>
  <c r="F19" i="6"/>
  <c r="F21" i="6"/>
  <c r="F24" i="6"/>
  <c r="F27" i="6"/>
  <c r="F29" i="6"/>
  <c r="F30" i="6"/>
  <c r="H5" i="5"/>
  <c r="H11" i="5"/>
  <c r="H17" i="5"/>
  <c r="H23" i="5"/>
  <c r="H29" i="5"/>
  <c r="C6" i="3"/>
  <c r="BX6" i="3" s="1"/>
  <c r="E6" i="3"/>
  <c r="G6" i="3"/>
  <c r="I6" i="3"/>
  <c r="K6" i="3"/>
  <c r="G6" i="6" s="1"/>
  <c r="M6" i="3"/>
  <c r="G7" i="6" s="1"/>
  <c r="O6" i="3"/>
  <c r="G8" i="6" s="1"/>
  <c r="Q6" i="3"/>
  <c r="G9" i="6" s="1"/>
  <c r="S6" i="3"/>
  <c r="U6" i="3"/>
  <c r="G11" i="6" s="1"/>
  <c r="W6" i="3"/>
  <c r="G12" i="6" s="1"/>
  <c r="Y6" i="3"/>
  <c r="G13" i="6" s="1"/>
  <c r="AA6" i="3"/>
  <c r="G14" i="6" s="1"/>
  <c r="AC6" i="3"/>
  <c r="G15" i="6" s="1"/>
  <c r="AE6" i="3"/>
  <c r="AG6" i="3"/>
  <c r="G17" i="6" s="1"/>
  <c r="AI6" i="3"/>
  <c r="G18" i="6" s="1"/>
  <c r="AK6" i="3"/>
  <c r="G19" i="6" s="1"/>
  <c r="AM6" i="3"/>
  <c r="G20" i="6" s="1"/>
  <c r="AO6" i="3"/>
  <c r="AQ6" i="3"/>
  <c r="AS6" i="3"/>
  <c r="G23" i="6" s="1"/>
  <c r="AU6" i="3"/>
  <c r="G24" i="6" s="1"/>
  <c r="AW6" i="3"/>
  <c r="G25" i="6" s="1"/>
  <c r="AY6" i="3"/>
  <c r="G26" i="6" s="1"/>
  <c r="BA6" i="3"/>
  <c r="BC6" i="3"/>
  <c r="BE6" i="3"/>
  <c r="G29" i="6" s="1"/>
  <c r="BG6" i="3"/>
  <c r="G30" i="6" s="1"/>
  <c r="BI6" i="3"/>
  <c r="G31" i="6" s="1"/>
  <c r="BK6" i="3"/>
  <c r="BL6" i="3"/>
  <c r="BM6" i="3"/>
  <c r="BN6" i="3" s="1"/>
  <c r="BO6" i="3"/>
  <c r="BS6" i="3"/>
  <c r="BU6" i="3"/>
  <c r="BW6" i="3"/>
  <c r="C7" i="3"/>
  <c r="BX7" i="3" s="1"/>
  <c r="E7" i="3"/>
  <c r="G7" i="3"/>
  <c r="I7" i="3"/>
  <c r="H5" i="6" s="1"/>
  <c r="K7" i="3"/>
  <c r="H6" i="6" s="1"/>
  <c r="M7" i="3"/>
  <c r="H7" i="6" s="1"/>
  <c r="O7" i="3"/>
  <c r="Q7" i="3"/>
  <c r="S7" i="3"/>
  <c r="H10" i="6" s="1"/>
  <c r="U7" i="3"/>
  <c r="H11" i="6" s="1"/>
  <c r="W7" i="3"/>
  <c r="H12" i="6" s="1"/>
  <c r="Y7" i="3"/>
  <c r="H13" i="6" s="1"/>
  <c r="AA7" i="3"/>
  <c r="AC7" i="3"/>
  <c r="AE7" i="3"/>
  <c r="H16" i="6" s="1"/>
  <c r="AG7" i="3"/>
  <c r="H17" i="6" s="1"/>
  <c r="AI7" i="3"/>
  <c r="H18" i="6" s="1"/>
  <c r="AK7" i="3"/>
  <c r="H19" i="6" s="1"/>
  <c r="AM7" i="3"/>
  <c r="AO7" i="3"/>
  <c r="AQ7" i="3"/>
  <c r="H22" i="6" s="1"/>
  <c r="AS7" i="3"/>
  <c r="H23" i="6" s="1"/>
  <c r="AU7" i="3"/>
  <c r="H24" i="6" s="1"/>
  <c r="AW7" i="3"/>
  <c r="H25" i="6" s="1"/>
  <c r="AY7" i="3"/>
  <c r="BA7" i="3"/>
  <c r="BC7" i="3"/>
  <c r="BE7" i="3"/>
  <c r="H29" i="6" s="1"/>
  <c r="BG7" i="3"/>
  <c r="H30" i="6" s="1"/>
  <c r="BI7" i="3"/>
  <c r="H31" i="6" s="1"/>
  <c r="BK7" i="3"/>
  <c r="BL7" i="3"/>
  <c r="BM7" i="3"/>
  <c r="BN7" i="3" s="1"/>
  <c r="BO7" i="3"/>
  <c r="BS7" i="3"/>
  <c r="BU7" i="3"/>
  <c r="BW7" i="3"/>
  <c r="C8" i="3"/>
  <c r="BX8" i="3" s="1"/>
  <c r="E8" i="3"/>
  <c r="I3" i="6" s="1"/>
  <c r="G8" i="3"/>
  <c r="I4" i="6" s="1"/>
  <c r="I8" i="3"/>
  <c r="I5" i="6" s="1"/>
  <c r="K8" i="3"/>
  <c r="I6" i="6" s="1"/>
  <c r="M8" i="3"/>
  <c r="I7" i="6" s="1"/>
  <c r="O8" i="3"/>
  <c r="Q8" i="3"/>
  <c r="I9" i="6" s="1"/>
  <c r="S8" i="3"/>
  <c r="I10" i="6" s="1"/>
  <c r="U8" i="3"/>
  <c r="I11" i="6" s="1"/>
  <c r="W8" i="3"/>
  <c r="I12" i="6" s="1"/>
  <c r="Y8" i="3"/>
  <c r="AA8" i="3"/>
  <c r="AC8" i="3"/>
  <c r="I15" i="6" s="1"/>
  <c r="AE8" i="3"/>
  <c r="I16" i="6" s="1"/>
  <c r="AG8" i="3"/>
  <c r="I17" i="6" s="1"/>
  <c r="AI8" i="3"/>
  <c r="I18" i="6" s="1"/>
  <c r="AK8" i="3"/>
  <c r="AM8" i="3"/>
  <c r="AO8" i="3"/>
  <c r="I21" i="6" s="1"/>
  <c r="AQ8" i="3"/>
  <c r="I22" i="6" s="1"/>
  <c r="AS8" i="3"/>
  <c r="I23" i="6" s="1"/>
  <c r="AU8" i="3"/>
  <c r="I24" i="6" s="1"/>
  <c r="AW8" i="3"/>
  <c r="AY8" i="3"/>
  <c r="BA8" i="3"/>
  <c r="BC8" i="3"/>
  <c r="I28" i="6" s="1"/>
  <c r="BE8" i="3"/>
  <c r="I29" i="6" s="1"/>
  <c r="BG8" i="3"/>
  <c r="I30" i="6" s="1"/>
  <c r="BI8" i="3"/>
  <c r="I31" i="6" s="1"/>
  <c r="BK8" i="3"/>
  <c r="BL8" i="3"/>
  <c r="BM8" i="3"/>
  <c r="BN8" i="3" s="1"/>
  <c r="BO8" i="3"/>
  <c r="BS8" i="3"/>
  <c r="BU8" i="3"/>
  <c r="BW8" i="3"/>
  <c r="C9" i="3"/>
  <c r="J2" i="6" s="1"/>
  <c r="E9" i="3"/>
  <c r="G9" i="3"/>
  <c r="J4" i="6" s="1"/>
  <c r="I9" i="3"/>
  <c r="J5" i="6" s="1"/>
  <c r="K9" i="3"/>
  <c r="M9" i="3"/>
  <c r="O9" i="3"/>
  <c r="J8" i="6" s="1"/>
  <c r="Q9" i="3"/>
  <c r="J9" i="6" s="1"/>
  <c r="S9" i="3"/>
  <c r="J10" i="6" s="1"/>
  <c r="U9" i="3"/>
  <c r="J11" i="6" s="1"/>
  <c r="W9" i="3"/>
  <c r="Y9" i="3"/>
  <c r="J13" i="6" s="1"/>
  <c r="AA9" i="3"/>
  <c r="J14" i="6" s="1"/>
  <c r="AC9" i="3"/>
  <c r="J15" i="6" s="1"/>
  <c r="AE9" i="3"/>
  <c r="J16" i="6" s="1"/>
  <c r="AG9" i="3"/>
  <c r="J17" i="6" s="1"/>
  <c r="AI9" i="3"/>
  <c r="AK9" i="3"/>
  <c r="J19" i="6" s="1"/>
  <c r="AM9" i="3"/>
  <c r="J20" i="6" s="1"/>
  <c r="AO9" i="3"/>
  <c r="J21" i="6" s="1"/>
  <c r="AQ9" i="3"/>
  <c r="J22" i="6" s="1"/>
  <c r="AS9" i="3"/>
  <c r="J23" i="6" s="1"/>
  <c r="AU9" i="3"/>
  <c r="AW9" i="3"/>
  <c r="AY9" i="3"/>
  <c r="J26" i="6" s="1"/>
  <c r="BA9" i="3"/>
  <c r="J27" i="6" s="1"/>
  <c r="BC9" i="3"/>
  <c r="J28" i="6" s="1"/>
  <c r="BE9" i="3"/>
  <c r="J29" i="6" s="1"/>
  <c r="BG9" i="3"/>
  <c r="BI9" i="3"/>
  <c r="BK9" i="3"/>
  <c r="BL9" i="3"/>
  <c r="BM9" i="3"/>
  <c r="BN9" i="3" s="1"/>
  <c r="BO9" i="3"/>
  <c r="BS9" i="3"/>
  <c r="BU9" i="3"/>
  <c r="BW9" i="3"/>
  <c r="BK10" i="3"/>
  <c r="C11" i="3"/>
  <c r="K2" i="6" s="1"/>
  <c r="E11" i="3"/>
  <c r="G11" i="3"/>
  <c r="I11" i="3"/>
  <c r="K5" i="6" s="1"/>
  <c r="K11" i="3"/>
  <c r="M11" i="3"/>
  <c r="K7" i="6" s="1"/>
  <c r="O11" i="3"/>
  <c r="K8" i="6" s="1"/>
  <c r="Q11" i="3"/>
  <c r="S11" i="3"/>
  <c r="U11" i="3"/>
  <c r="K11" i="6" s="1"/>
  <c r="W11" i="3"/>
  <c r="K12" i="6" s="1"/>
  <c r="Y11" i="3"/>
  <c r="K13" i="6" s="1"/>
  <c r="AA11" i="3"/>
  <c r="K14" i="6" s="1"/>
  <c r="AC11" i="3"/>
  <c r="AE11" i="3"/>
  <c r="AG11" i="3"/>
  <c r="AI11" i="3"/>
  <c r="K18" i="6" s="1"/>
  <c r="AK11" i="3"/>
  <c r="K19" i="6" s="1"/>
  <c r="AM11" i="3"/>
  <c r="K20" i="6" s="1"/>
  <c r="AO11" i="3"/>
  <c r="AQ11" i="3"/>
  <c r="K22" i="6" s="1"/>
  <c r="AS11" i="3"/>
  <c r="K23" i="6" s="1"/>
  <c r="AU11" i="3"/>
  <c r="K24" i="6" s="1"/>
  <c r="AW11" i="3"/>
  <c r="K25" i="6" s="1"/>
  <c r="AY11" i="3"/>
  <c r="K26" i="6" s="1"/>
  <c r="BA11" i="3"/>
  <c r="BC11" i="3"/>
  <c r="BE11" i="3"/>
  <c r="BG11" i="3"/>
  <c r="K30" i="6" s="1"/>
  <c r="BI11" i="3"/>
  <c r="K31" i="6" s="1"/>
  <c r="BK11" i="3"/>
  <c r="BL11" i="3"/>
  <c r="BM11" i="3"/>
  <c r="BN11" i="3" s="1"/>
  <c r="BO11" i="3"/>
  <c r="BS11" i="3"/>
  <c r="BU11" i="3"/>
  <c r="BW11" i="3"/>
  <c r="C12" i="3"/>
  <c r="E12" i="3"/>
  <c r="G12" i="3"/>
  <c r="L4" i="6" s="1"/>
  <c r="I12" i="3"/>
  <c r="L5" i="6" s="1"/>
  <c r="K12" i="3"/>
  <c r="L6" i="6" s="1"/>
  <c r="M12" i="3"/>
  <c r="L7" i="6" s="1"/>
  <c r="O12" i="3"/>
  <c r="Q12" i="3"/>
  <c r="S12" i="3"/>
  <c r="L10" i="6" s="1"/>
  <c r="U12" i="3"/>
  <c r="L11" i="6" s="1"/>
  <c r="W12" i="3"/>
  <c r="L12" i="6" s="1"/>
  <c r="Y12" i="3"/>
  <c r="L13" i="6" s="1"/>
  <c r="AA12" i="3"/>
  <c r="AC12" i="3"/>
  <c r="AE12" i="3"/>
  <c r="AG12" i="3"/>
  <c r="L17" i="6" s="1"/>
  <c r="AI12" i="3"/>
  <c r="L18" i="6" s="1"/>
  <c r="AK12" i="3"/>
  <c r="L19" i="6" s="1"/>
  <c r="AM12" i="3"/>
  <c r="L20" i="6" s="1"/>
  <c r="AO12" i="3"/>
  <c r="AQ12" i="3"/>
  <c r="AS12" i="3"/>
  <c r="L23" i="6" s="1"/>
  <c r="AU12" i="3"/>
  <c r="L24" i="6" s="1"/>
  <c r="AW12" i="3"/>
  <c r="L25" i="6" s="1"/>
  <c r="AY12" i="3"/>
  <c r="L26" i="6" s="1"/>
  <c r="BA12" i="3"/>
  <c r="BC12" i="3"/>
  <c r="L28" i="6" s="1"/>
  <c r="BE12" i="3"/>
  <c r="L29" i="6" s="1"/>
  <c r="BG12" i="3"/>
  <c r="L30" i="6" s="1"/>
  <c r="BI12" i="3"/>
  <c r="L31" i="6" s="1"/>
  <c r="BK12" i="3"/>
  <c r="BL12" i="3"/>
  <c r="BM12" i="3"/>
  <c r="BN12" i="3" s="1"/>
  <c r="BO12" i="3"/>
  <c r="BS12" i="3"/>
  <c r="BU12" i="3"/>
  <c r="BW12" i="3"/>
  <c r="M5" i="6"/>
  <c r="M8" i="6"/>
  <c r="M10" i="6"/>
  <c r="M11" i="6"/>
  <c r="M17" i="6"/>
  <c r="M22" i="6"/>
  <c r="M29" i="6"/>
  <c r="M30" i="6"/>
  <c r="N3" i="6"/>
  <c r="N4" i="6"/>
  <c r="N8" i="6"/>
  <c r="N9" i="6"/>
  <c r="N10" i="6"/>
  <c r="N12" i="6"/>
  <c r="N14" i="6"/>
  <c r="N15" i="6"/>
  <c r="N18" i="6"/>
  <c r="N20" i="6"/>
  <c r="N21" i="6"/>
  <c r="N25" i="6"/>
  <c r="N26" i="6"/>
  <c r="N27" i="6"/>
  <c r="N28" i="6"/>
  <c r="N31" i="6"/>
  <c r="O2" i="6"/>
  <c r="O6" i="6"/>
  <c r="O7" i="6"/>
  <c r="O8" i="6"/>
  <c r="O12" i="6"/>
  <c r="O13" i="6"/>
  <c r="O14" i="6"/>
  <c r="O16" i="6"/>
  <c r="O18" i="6"/>
  <c r="O19" i="6"/>
  <c r="O20" i="6"/>
  <c r="O24" i="6"/>
  <c r="O25" i="6"/>
  <c r="O26" i="6"/>
  <c r="O30" i="6"/>
  <c r="O31" i="6"/>
  <c r="C14" i="3"/>
  <c r="E14" i="3"/>
  <c r="G14" i="3"/>
  <c r="P4" i="6" s="1"/>
  <c r="I14" i="3"/>
  <c r="K14" i="3"/>
  <c r="P6" i="6" s="1"/>
  <c r="M14" i="3"/>
  <c r="P7" i="6" s="1"/>
  <c r="O14" i="3"/>
  <c r="P8" i="6" s="1"/>
  <c r="Q14" i="3"/>
  <c r="S14" i="3"/>
  <c r="P10" i="6" s="1"/>
  <c r="U14" i="3"/>
  <c r="P11" i="6" s="1"/>
  <c r="W14" i="3"/>
  <c r="P12" i="6" s="1"/>
  <c r="Y14" i="3"/>
  <c r="P13" i="6" s="1"/>
  <c r="AA14" i="3"/>
  <c r="P14" i="6" s="1"/>
  <c r="AC14" i="3"/>
  <c r="AE14" i="3"/>
  <c r="AG14" i="3"/>
  <c r="P17" i="6" s="1"/>
  <c r="AI14" i="3"/>
  <c r="P18" i="6" s="1"/>
  <c r="AK14" i="3"/>
  <c r="P19" i="6" s="1"/>
  <c r="AM14" i="3"/>
  <c r="P20" i="6" s="1"/>
  <c r="AO14" i="3"/>
  <c r="AQ14" i="3"/>
  <c r="AS14" i="3"/>
  <c r="AU14" i="3"/>
  <c r="P24" i="6" s="1"/>
  <c r="AW14" i="3"/>
  <c r="P25" i="6" s="1"/>
  <c r="AY14" i="3"/>
  <c r="P26" i="6" s="1"/>
  <c r="BA14" i="3"/>
  <c r="BC14" i="3"/>
  <c r="BE14" i="3"/>
  <c r="P29" i="6" s="1"/>
  <c r="BG14" i="3"/>
  <c r="P30" i="6" s="1"/>
  <c r="BI14" i="3"/>
  <c r="P31" i="6" s="1"/>
  <c r="BK14" i="3"/>
  <c r="BL14" i="3"/>
  <c r="BM14" i="3"/>
  <c r="BN14" i="3" s="1"/>
  <c r="BO14" i="3"/>
  <c r="BS14" i="3"/>
  <c r="BU14" i="3"/>
  <c r="BW14" i="3"/>
  <c r="C15" i="3"/>
  <c r="BX15" i="3" s="1"/>
  <c r="E15" i="3"/>
  <c r="G15" i="3"/>
  <c r="Q4" i="6" s="1"/>
  <c r="I15" i="3"/>
  <c r="Q5" i="6" s="1"/>
  <c r="K15" i="3"/>
  <c r="M15" i="3"/>
  <c r="Q7" i="6" s="1"/>
  <c r="O15" i="3"/>
  <c r="Q8" i="6" s="1"/>
  <c r="Q15" i="3"/>
  <c r="S15" i="3"/>
  <c r="Q10" i="6" s="1"/>
  <c r="U15" i="3"/>
  <c r="Q11" i="6" s="1"/>
  <c r="W15" i="3"/>
  <c r="Q12" i="6" s="1"/>
  <c r="Y15" i="3"/>
  <c r="Q13" i="6" s="1"/>
  <c r="AA15" i="3"/>
  <c r="Q14" i="6" s="1"/>
  <c r="AC15" i="3"/>
  <c r="AE15" i="3"/>
  <c r="Q16" i="6" s="1"/>
  <c r="AG15" i="3"/>
  <c r="Q17" i="6" s="1"/>
  <c r="AI15" i="3"/>
  <c r="Q18" i="6" s="1"/>
  <c r="AK15" i="3"/>
  <c r="Q19" i="6" s="1"/>
  <c r="AM15" i="3"/>
  <c r="AO15" i="3"/>
  <c r="AQ15" i="3"/>
  <c r="Q22" i="6" s="1"/>
  <c r="AS15" i="3"/>
  <c r="Q23" i="6" s="1"/>
  <c r="AU15" i="3"/>
  <c r="Q24" i="6" s="1"/>
  <c r="AW15" i="3"/>
  <c r="Q25" i="6" s="1"/>
  <c r="AY15" i="3"/>
  <c r="BA15" i="3"/>
  <c r="BC15" i="3"/>
  <c r="BE15" i="3"/>
  <c r="Q29" i="6" s="1"/>
  <c r="BG15" i="3"/>
  <c r="Q30" i="6" s="1"/>
  <c r="BI15" i="3"/>
  <c r="Q31" i="6" s="1"/>
  <c r="BK15" i="3"/>
  <c r="BL15" i="3"/>
  <c r="BM15" i="3"/>
  <c r="BN15" i="3" s="1"/>
  <c r="BO15" i="3"/>
  <c r="BS15" i="3"/>
  <c r="BU15" i="3"/>
  <c r="BW15" i="3"/>
  <c r="BK16" i="3"/>
  <c r="C17" i="3"/>
  <c r="R2" i="6" s="1"/>
  <c r="E17" i="3"/>
  <c r="R3" i="6" s="1"/>
  <c r="G17" i="3"/>
  <c r="R4" i="6" s="1"/>
  <c r="I17" i="3"/>
  <c r="R5" i="6" s="1"/>
  <c r="K17" i="3"/>
  <c r="R6" i="6" s="1"/>
  <c r="M17" i="3"/>
  <c r="R7" i="6" s="1"/>
  <c r="O17" i="3"/>
  <c r="R8" i="6" s="1"/>
  <c r="Q17" i="3"/>
  <c r="R9" i="6" s="1"/>
  <c r="S17" i="3"/>
  <c r="R10" i="6" s="1"/>
  <c r="U17" i="3"/>
  <c r="R11" i="6" s="1"/>
  <c r="W17" i="3"/>
  <c r="Y17" i="3"/>
  <c r="R13" i="6" s="1"/>
  <c r="AA17" i="3"/>
  <c r="R14" i="6" s="1"/>
  <c r="AC17" i="3"/>
  <c r="R15" i="6" s="1"/>
  <c r="AE17" i="3"/>
  <c r="R16" i="6" s="1"/>
  <c r="AG17" i="3"/>
  <c r="R17" i="6" s="1"/>
  <c r="AI17" i="3"/>
  <c r="AK17" i="3"/>
  <c r="R19" i="6" s="1"/>
  <c r="AM17" i="3"/>
  <c r="R20" i="6" s="1"/>
  <c r="AO17" i="3"/>
  <c r="R21" i="6" s="1"/>
  <c r="AQ17" i="3"/>
  <c r="R22" i="6" s="1"/>
  <c r="AS17" i="3"/>
  <c r="R23" i="6" s="1"/>
  <c r="AU17" i="3"/>
  <c r="AW17" i="3"/>
  <c r="R25" i="6" s="1"/>
  <c r="AY17" i="3"/>
  <c r="R26" i="6" s="1"/>
  <c r="BA17" i="3"/>
  <c r="R27" i="6" s="1"/>
  <c r="BC17" i="3"/>
  <c r="R28" i="6" s="1"/>
  <c r="BE17" i="3"/>
  <c r="R29" i="6" s="1"/>
  <c r="BG17" i="3"/>
  <c r="BI17" i="3"/>
  <c r="R31" i="6" s="1"/>
  <c r="BK17" i="3"/>
  <c r="BL17" i="3"/>
  <c r="BM17" i="3"/>
  <c r="BN17" i="3" s="1"/>
  <c r="BO17" i="3"/>
  <c r="BS17" i="3"/>
  <c r="BU17" i="3"/>
  <c r="BW17" i="3"/>
  <c r="C18" i="3"/>
  <c r="BX18" i="3" s="1"/>
  <c r="E18" i="3"/>
  <c r="S3" i="6" s="1"/>
  <c r="G18" i="3"/>
  <c r="S4" i="6" s="1"/>
  <c r="I18" i="3"/>
  <c r="S5" i="6" s="1"/>
  <c r="K18" i="3"/>
  <c r="M18" i="3"/>
  <c r="S7" i="6" s="1"/>
  <c r="O18" i="3"/>
  <c r="S8" i="6" s="1"/>
  <c r="Q18" i="3"/>
  <c r="S9" i="6" s="1"/>
  <c r="S18" i="3"/>
  <c r="S10" i="6" s="1"/>
  <c r="U18" i="3"/>
  <c r="W18" i="3"/>
  <c r="Y18" i="3"/>
  <c r="S13" i="6" s="1"/>
  <c r="AA18" i="3"/>
  <c r="S14" i="6" s="1"/>
  <c r="AC18" i="3"/>
  <c r="S15" i="6" s="1"/>
  <c r="AE18" i="3"/>
  <c r="S16" i="6" s="1"/>
  <c r="AG18" i="3"/>
  <c r="S17" i="6" s="1"/>
  <c r="AI18" i="3"/>
  <c r="S18" i="6" s="1"/>
  <c r="AK18" i="3"/>
  <c r="S19" i="6" s="1"/>
  <c r="AM18" i="3"/>
  <c r="S20" i="6" s="1"/>
  <c r="AO18" i="3"/>
  <c r="S21" i="6" s="1"/>
  <c r="AQ18" i="3"/>
  <c r="S22" i="6" s="1"/>
  <c r="AS18" i="3"/>
  <c r="S23" i="6" s="1"/>
  <c r="AU18" i="3"/>
  <c r="S24" i="6" s="1"/>
  <c r="AW18" i="3"/>
  <c r="S25" i="6" s="1"/>
  <c r="AY18" i="3"/>
  <c r="S26" i="6" s="1"/>
  <c r="BA18" i="3"/>
  <c r="S27" i="6" s="1"/>
  <c r="BC18" i="3"/>
  <c r="S28" i="6" s="1"/>
  <c r="BE18" i="3"/>
  <c r="S29" i="6" s="1"/>
  <c r="BG18" i="3"/>
  <c r="S30" i="6" s="1"/>
  <c r="BI18" i="3"/>
  <c r="S31" i="6" s="1"/>
  <c r="BK18" i="3"/>
  <c r="BL18" i="3"/>
  <c r="BM18" i="3"/>
  <c r="BN18" i="3" s="1"/>
  <c r="BO18" i="3"/>
  <c r="BS18" i="3"/>
  <c r="BU18" i="3"/>
  <c r="BW18" i="3"/>
  <c r="C19" i="3"/>
  <c r="T2" i="6" s="1"/>
  <c r="E19" i="3"/>
  <c r="G19" i="3"/>
  <c r="I19" i="3"/>
  <c r="T5" i="6" s="1"/>
  <c r="K19" i="3"/>
  <c r="T6" i="6" s="1"/>
  <c r="M19" i="3"/>
  <c r="T7" i="6" s="1"/>
  <c r="O19" i="3"/>
  <c r="T8" i="6" s="1"/>
  <c r="Q19" i="3"/>
  <c r="T9" i="6" s="1"/>
  <c r="S19" i="3"/>
  <c r="U19" i="3"/>
  <c r="T11" i="6" s="1"/>
  <c r="W19" i="3"/>
  <c r="T12" i="6" s="1"/>
  <c r="Y19" i="3"/>
  <c r="T13" i="6" s="1"/>
  <c r="AA19" i="3"/>
  <c r="T14" i="6" s="1"/>
  <c r="AC19" i="3"/>
  <c r="T15" i="6" s="1"/>
  <c r="AE19" i="3"/>
  <c r="T16" i="6" s="1"/>
  <c r="AG19" i="3"/>
  <c r="T17" i="6" s="1"/>
  <c r="AI19" i="3"/>
  <c r="T18" i="6" s="1"/>
  <c r="AK19" i="3"/>
  <c r="T19" i="6" s="1"/>
  <c r="AM19" i="3"/>
  <c r="T20" i="6" s="1"/>
  <c r="AO19" i="3"/>
  <c r="T21" i="6" s="1"/>
  <c r="AQ19" i="3"/>
  <c r="AS19" i="3"/>
  <c r="T23" i="6" s="1"/>
  <c r="AU19" i="3"/>
  <c r="T24" i="6" s="1"/>
  <c r="AW19" i="3"/>
  <c r="T25" i="6" s="1"/>
  <c r="AY19" i="3"/>
  <c r="T26" i="6" s="1"/>
  <c r="BA19" i="3"/>
  <c r="T27" i="6" s="1"/>
  <c r="BC19" i="3"/>
  <c r="BE19" i="3"/>
  <c r="T29" i="6" s="1"/>
  <c r="BG19" i="3"/>
  <c r="T30" i="6" s="1"/>
  <c r="BI19" i="3"/>
  <c r="T31" i="6" s="1"/>
  <c r="BK19" i="3"/>
  <c r="BL19" i="3"/>
  <c r="BM19" i="3"/>
  <c r="BN19" i="3" s="1"/>
  <c r="BO19" i="3"/>
  <c r="BS19" i="3"/>
  <c r="BU19" i="3"/>
  <c r="BW19" i="3"/>
  <c r="W2" i="5"/>
  <c r="D20" i="3"/>
  <c r="W3" i="5" s="1"/>
  <c r="F20" i="3"/>
  <c r="W4" i="5" s="1"/>
  <c r="H20" i="3"/>
  <c r="W5" i="5" s="1"/>
  <c r="J20" i="3"/>
  <c r="W6" i="5" s="1"/>
  <c r="L20" i="3"/>
  <c r="W7" i="5" s="1"/>
  <c r="N20" i="3"/>
  <c r="W8" i="5" s="1"/>
  <c r="P20" i="3"/>
  <c r="W9" i="5" s="1"/>
  <c r="R20" i="3"/>
  <c r="W10" i="5" s="1"/>
  <c r="T20" i="3"/>
  <c r="W11" i="5" s="1"/>
  <c r="V20" i="3"/>
  <c r="W12" i="5" s="1"/>
  <c r="X20" i="3"/>
  <c r="W13" i="5" s="1"/>
  <c r="Z20" i="3"/>
  <c r="W14" i="5" s="1"/>
  <c r="AB20" i="3"/>
  <c r="W15" i="5" s="1"/>
  <c r="AD20" i="3"/>
  <c r="W16" i="5" s="1"/>
  <c r="AF20" i="3"/>
  <c r="W17" i="5" s="1"/>
  <c r="AH20" i="3"/>
  <c r="W18" i="5" s="1"/>
  <c r="AJ20" i="3"/>
  <c r="W19" i="5" s="1"/>
  <c r="AL20" i="3"/>
  <c r="W20" i="5" s="1"/>
  <c r="AN20" i="3"/>
  <c r="W21" i="5" s="1"/>
  <c r="AP20" i="3"/>
  <c r="W22" i="5" s="1"/>
  <c r="AR20" i="3"/>
  <c r="W23" i="5" s="1"/>
  <c r="AT20" i="3"/>
  <c r="W24" i="5" s="1"/>
  <c r="AV20" i="3"/>
  <c r="W25" i="5" s="1"/>
  <c r="AX20" i="3"/>
  <c r="W26" i="5" s="1"/>
  <c r="AZ20" i="3"/>
  <c r="W27" i="5" s="1"/>
  <c r="BB20" i="3"/>
  <c r="W28" i="5" s="1"/>
  <c r="BD20" i="3"/>
  <c r="W29" i="5" s="1"/>
  <c r="BF20" i="3"/>
  <c r="W30" i="5" s="1"/>
  <c r="BH20" i="3"/>
  <c r="W31" i="5" s="1"/>
  <c r="BK20" i="3"/>
  <c r="BP20" i="3"/>
  <c r="BR20" i="3"/>
  <c r="C21" i="3"/>
  <c r="E21" i="3"/>
  <c r="U3" i="6" s="1"/>
  <c r="G21" i="3"/>
  <c r="U4" i="6" s="1"/>
  <c r="I21" i="3"/>
  <c r="U5" i="6" s="1"/>
  <c r="K21" i="3"/>
  <c r="M21" i="3"/>
  <c r="U7" i="6" s="1"/>
  <c r="O21" i="3"/>
  <c r="U8" i="6" s="1"/>
  <c r="Q21" i="3"/>
  <c r="U9" i="6" s="1"/>
  <c r="S21" i="3"/>
  <c r="U10" i="6" s="1"/>
  <c r="U21" i="3"/>
  <c r="U11" i="6" s="1"/>
  <c r="W21" i="3"/>
  <c r="U12" i="6" s="1"/>
  <c r="Y21" i="3"/>
  <c r="U13" i="6" s="1"/>
  <c r="AA21" i="3"/>
  <c r="U14" i="6" s="1"/>
  <c r="AC21" i="3"/>
  <c r="U15" i="6" s="1"/>
  <c r="AE21" i="3"/>
  <c r="U16" i="6" s="1"/>
  <c r="AG21" i="3"/>
  <c r="U17" i="6" s="1"/>
  <c r="AI21" i="3"/>
  <c r="U18" i="6" s="1"/>
  <c r="AK21" i="3"/>
  <c r="U19" i="6" s="1"/>
  <c r="AM21" i="3"/>
  <c r="U20" i="6" s="1"/>
  <c r="AO21" i="3"/>
  <c r="U21" i="6" s="1"/>
  <c r="AQ21" i="3"/>
  <c r="U22" i="6" s="1"/>
  <c r="AS21" i="3"/>
  <c r="U23" i="6" s="1"/>
  <c r="AU21" i="3"/>
  <c r="AW21" i="3"/>
  <c r="AY21" i="3"/>
  <c r="U26" i="6" s="1"/>
  <c r="BA21" i="3"/>
  <c r="U27" i="6" s="1"/>
  <c r="BC21" i="3"/>
  <c r="U28" i="6" s="1"/>
  <c r="BE21" i="3"/>
  <c r="U29" i="6" s="1"/>
  <c r="BG21" i="3"/>
  <c r="BI21" i="3"/>
  <c r="U31" i="6" s="1"/>
  <c r="BK21" i="3"/>
  <c r="BL21" i="3"/>
  <c r="BM21" i="3"/>
  <c r="BN21" i="3" s="1"/>
  <c r="BO21" i="3"/>
  <c r="BS21" i="3"/>
  <c r="BU21" i="3"/>
  <c r="BW21" i="3"/>
  <c r="C22" i="3"/>
  <c r="V2" i="6" s="1"/>
  <c r="E22" i="3"/>
  <c r="V3" i="6" s="1"/>
  <c r="G22" i="3"/>
  <c r="V4" i="6" s="1"/>
  <c r="I22" i="3"/>
  <c r="V5" i="6" s="1"/>
  <c r="K22" i="3"/>
  <c r="V6" i="6" s="1"/>
  <c r="M22" i="3"/>
  <c r="V7" i="6" s="1"/>
  <c r="O22" i="3"/>
  <c r="V8" i="6" s="1"/>
  <c r="Q22" i="3"/>
  <c r="V9" i="6" s="1"/>
  <c r="S22" i="3"/>
  <c r="V10" i="6" s="1"/>
  <c r="U22" i="3"/>
  <c r="V11" i="6" s="1"/>
  <c r="W22" i="3"/>
  <c r="V12" i="6" s="1"/>
  <c r="Y22" i="3"/>
  <c r="V13" i="6" s="1"/>
  <c r="AA22" i="3"/>
  <c r="V14" i="6" s="1"/>
  <c r="AC22" i="3"/>
  <c r="V15" i="6" s="1"/>
  <c r="AE22" i="3"/>
  <c r="V16" i="6" s="1"/>
  <c r="AG22" i="3"/>
  <c r="V17" i="6" s="1"/>
  <c r="AI22" i="3"/>
  <c r="V18" i="6" s="1"/>
  <c r="AK22" i="3"/>
  <c r="V19" i="6" s="1"/>
  <c r="AM22" i="3"/>
  <c r="V20" i="6" s="1"/>
  <c r="AO22" i="3"/>
  <c r="V21" i="6" s="1"/>
  <c r="AQ22" i="3"/>
  <c r="V22" i="6" s="1"/>
  <c r="AS22" i="3"/>
  <c r="AU22" i="3"/>
  <c r="AW22" i="3"/>
  <c r="V25" i="6" s="1"/>
  <c r="AY22" i="3"/>
  <c r="V26" i="6" s="1"/>
  <c r="BA22" i="3"/>
  <c r="V27" i="6" s="1"/>
  <c r="BC22" i="3"/>
  <c r="V28" i="6" s="1"/>
  <c r="BE22" i="3"/>
  <c r="BG22" i="3"/>
  <c r="V30" i="6" s="1"/>
  <c r="BI22" i="3"/>
  <c r="V31" i="6" s="1"/>
  <c r="BK22" i="3"/>
  <c r="BL22" i="3"/>
  <c r="BM22" i="3"/>
  <c r="BN22" i="3" s="1"/>
  <c r="BO22" i="3"/>
  <c r="BS22" i="3"/>
  <c r="BU22" i="3"/>
  <c r="BW22" i="3"/>
  <c r="C23" i="3"/>
  <c r="E23" i="3"/>
  <c r="W3" i="6" s="1"/>
  <c r="G23" i="3"/>
  <c r="W4" i="6" s="1"/>
  <c r="I23" i="3"/>
  <c r="W5" i="6" s="1"/>
  <c r="K23" i="3"/>
  <c r="W6" i="6" s="1"/>
  <c r="M23" i="3"/>
  <c r="W7" i="6" s="1"/>
  <c r="O23" i="3"/>
  <c r="W8" i="6" s="1"/>
  <c r="Q23" i="3"/>
  <c r="W9" i="6" s="1"/>
  <c r="S23" i="3"/>
  <c r="W10" i="6" s="1"/>
  <c r="U23" i="3"/>
  <c r="W11" i="6" s="1"/>
  <c r="W23" i="3"/>
  <c r="W12" i="6" s="1"/>
  <c r="Y23" i="3"/>
  <c r="W13" i="6" s="1"/>
  <c r="AA23" i="3"/>
  <c r="W14" i="6" s="1"/>
  <c r="AC23" i="3"/>
  <c r="W15" i="6" s="1"/>
  <c r="AE23" i="3"/>
  <c r="AG23" i="3"/>
  <c r="W17" i="6" s="1"/>
  <c r="AI23" i="3"/>
  <c r="W18" i="6" s="1"/>
  <c r="AK23" i="3"/>
  <c r="W19" i="6" s="1"/>
  <c r="AM23" i="3"/>
  <c r="W20" i="6" s="1"/>
  <c r="AO23" i="3"/>
  <c r="W21" i="6" s="1"/>
  <c r="AQ23" i="3"/>
  <c r="W22" i="6" s="1"/>
  <c r="AS23" i="3"/>
  <c r="W23" i="6" s="1"/>
  <c r="AU23" i="3"/>
  <c r="W24" i="6" s="1"/>
  <c r="AW23" i="3"/>
  <c r="W25" i="6" s="1"/>
  <c r="AY23" i="3"/>
  <c r="W26" i="6" s="1"/>
  <c r="BA23" i="3"/>
  <c r="W27" i="6" s="1"/>
  <c r="BC23" i="3"/>
  <c r="BE23" i="3"/>
  <c r="W29" i="6" s="1"/>
  <c r="BG23" i="3"/>
  <c r="W30" i="6" s="1"/>
  <c r="BI23" i="3"/>
  <c r="W31" i="6" s="1"/>
  <c r="BK23" i="3"/>
  <c r="BL23" i="3"/>
  <c r="BM23" i="3"/>
  <c r="BN23" i="3" s="1"/>
  <c r="BO23" i="3"/>
  <c r="BS23" i="3"/>
  <c r="BU23" i="3"/>
  <c r="BW23" i="3"/>
  <c r="B24" i="3"/>
  <c r="D24" i="3"/>
  <c r="AA3" i="5" s="1"/>
  <c r="F24" i="3"/>
  <c r="AA4" i="5" s="1"/>
  <c r="H24" i="3"/>
  <c r="AA5" i="5" s="1"/>
  <c r="J24" i="3"/>
  <c r="AA6" i="5" s="1"/>
  <c r="L24" i="3"/>
  <c r="AA7" i="5" s="1"/>
  <c r="N24" i="3"/>
  <c r="AA8" i="5" s="1"/>
  <c r="P24" i="3"/>
  <c r="AA9" i="5" s="1"/>
  <c r="R24" i="3"/>
  <c r="AA10" i="5" s="1"/>
  <c r="T24" i="3"/>
  <c r="AA11" i="5" s="1"/>
  <c r="V24" i="3"/>
  <c r="AA12" i="5" s="1"/>
  <c r="X24" i="3"/>
  <c r="AA13" i="5" s="1"/>
  <c r="Z24" i="3"/>
  <c r="AA14" i="5" s="1"/>
  <c r="AB24" i="3"/>
  <c r="AA15" i="5" s="1"/>
  <c r="AD24" i="3"/>
  <c r="AA16" i="5" s="1"/>
  <c r="AF24" i="3"/>
  <c r="AA17" i="5" s="1"/>
  <c r="AH24" i="3"/>
  <c r="AA18" i="5" s="1"/>
  <c r="AJ24" i="3"/>
  <c r="AA19" i="5" s="1"/>
  <c r="AL24" i="3"/>
  <c r="AA20" i="5" s="1"/>
  <c r="AN24" i="3"/>
  <c r="AA21" i="5" s="1"/>
  <c r="AP24" i="3"/>
  <c r="AA22" i="5" s="1"/>
  <c r="AR24" i="3"/>
  <c r="AA23" i="5" s="1"/>
  <c r="AT24" i="3"/>
  <c r="AA24" i="5" s="1"/>
  <c r="AV24" i="3"/>
  <c r="AA25" i="5" s="1"/>
  <c r="AX24" i="3"/>
  <c r="AA26" i="5" s="1"/>
  <c r="AZ24" i="3"/>
  <c r="AA27" i="5" s="1"/>
  <c r="BB24" i="3"/>
  <c r="AA28" i="5" s="1"/>
  <c r="BD24" i="3"/>
  <c r="AA29" i="5" s="1"/>
  <c r="BF24" i="3"/>
  <c r="AA30" i="5" s="1"/>
  <c r="BH24" i="3"/>
  <c r="AA31" i="5" s="1"/>
  <c r="BK24" i="3"/>
  <c r="BP24" i="3"/>
  <c r="BR24" i="3"/>
  <c r="BK25" i="3"/>
  <c r="C26" i="3"/>
  <c r="E26" i="3"/>
  <c r="X3" i="6" s="1"/>
  <c r="G26" i="3"/>
  <c r="X4" i="6" s="1"/>
  <c r="I26" i="3"/>
  <c r="X5" i="6" s="1"/>
  <c r="K26" i="3"/>
  <c r="X6" i="6" s="1"/>
  <c r="M26" i="3"/>
  <c r="X7" i="6" s="1"/>
  <c r="O26" i="3"/>
  <c r="X8" i="6" s="1"/>
  <c r="Q26" i="3"/>
  <c r="X9" i="6" s="1"/>
  <c r="S26" i="3"/>
  <c r="X10" i="6" s="1"/>
  <c r="U26" i="3"/>
  <c r="X11" i="6" s="1"/>
  <c r="W26" i="3"/>
  <c r="X12" i="6" s="1"/>
  <c r="Y26" i="3"/>
  <c r="X13" i="6" s="1"/>
  <c r="AA26" i="3"/>
  <c r="X14" i="6" s="1"/>
  <c r="AC26" i="3"/>
  <c r="X15" i="6" s="1"/>
  <c r="AE26" i="3"/>
  <c r="X16" i="6" s="1"/>
  <c r="AG26" i="3"/>
  <c r="AI26" i="3"/>
  <c r="X18" i="6" s="1"/>
  <c r="AK26" i="3"/>
  <c r="X19" i="6" s="1"/>
  <c r="AM26" i="3"/>
  <c r="X20" i="6" s="1"/>
  <c r="AO26" i="3"/>
  <c r="X21" i="6" s="1"/>
  <c r="AQ26" i="3"/>
  <c r="X22" i="6" s="1"/>
  <c r="AS26" i="3"/>
  <c r="AU26" i="3"/>
  <c r="X24" i="6" s="1"/>
  <c r="AW26" i="3"/>
  <c r="X25" i="6" s="1"/>
  <c r="AY26" i="3"/>
  <c r="X26" i="6" s="1"/>
  <c r="BA26" i="3"/>
  <c r="X27" i="6" s="1"/>
  <c r="BC26" i="3"/>
  <c r="X28" i="6" s="1"/>
  <c r="BE26" i="3"/>
  <c r="X29" i="6" s="1"/>
  <c r="BG26" i="3"/>
  <c r="BI26" i="3"/>
  <c r="X31" i="6" s="1"/>
  <c r="BK26" i="3"/>
  <c r="BL26" i="3"/>
  <c r="BM26" i="3"/>
  <c r="BN26" i="3" s="1"/>
  <c r="BO26" i="3"/>
  <c r="BS26" i="3"/>
  <c r="BU26" i="3"/>
  <c r="BW26" i="3"/>
  <c r="C27" i="3"/>
  <c r="Y2" i="6" s="1"/>
  <c r="E27" i="3"/>
  <c r="Y3" i="6" s="1"/>
  <c r="G27" i="3"/>
  <c r="Y4" i="6" s="1"/>
  <c r="I27" i="3"/>
  <c r="Y5" i="6" s="1"/>
  <c r="K27" i="3"/>
  <c r="Y6" i="6" s="1"/>
  <c r="M27" i="3"/>
  <c r="Y7" i="6" s="1"/>
  <c r="O27" i="3"/>
  <c r="Y8" i="6" s="1"/>
  <c r="Q27" i="3"/>
  <c r="Y9" i="6" s="1"/>
  <c r="S27" i="3"/>
  <c r="Y10" i="6" s="1"/>
  <c r="U27" i="3"/>
  <c r="Y11" i="6" s="1"/>
  <c r="W27" i="3"/>
  <c r="Y12" i="6" s="1"/>
  <c r="Y27" i="3"/>
  <c r="Y13" i="6" s="1"/>
  <c r="AA27" i="3"/>
  <c r="Y14" i="6" s="1"/>
  <c r="AC27" i="3"/>
  <c r="Y15" i="6" s="1"/>
  <c r="AE27" i="3"/>
  <c r="AG27" i="3"/>
  <c r="Y17" i="6" s="1"/>
  <c r="AI27" i="3"/>
  <c r="Y18" i="6" s="1"/>
  <c r="AK27" i="3"/>
  <c r="Y19" i="6" s="1"/>
  <c r="AM27" i="3"/>
  <c r="Y20" i="6" s="1"/>
  <c r="AO27" i="3"/>
  <c r="Y21" i="6" s="1"/>
  <c r="AQ27" i="3"/>
  <c r="Y22" i="6" s="1"/>
  <c r="AS27" i="3"/>
  <c r="Y23" i="6" s="1"/>
  <c r="AU27" i="3"/>
  <c r="Y24" i="6" s="1"/>
  <c r="AW27" i="3"/>
  <c r="Y25" i="6" s="1"/>
  <c r="AY27" i="3"/>
  <c r="Y26" i="6" s="1"/>
  <c r="BA27" i="3"/>
  <c r="Y27" i="6" s="1"/>
  <c r="BC27" i="3"/>
  <c r="Y28" i="6" s="1"/>
  <c r="BE27" i="3"/>
  <c r="Y29" i="6" s="1"/>
  <c r="BG27" i="3"/>
  <c r="Y30" i="6" s="1"/>
  <c r="BI27" i="3"/>
  <c r="Y31" i="6" s="1"/>
  <c r="BK27" i="3"/>
  <c r="BL27" i="3"/>
  <c r="BM27" i="3"/>
  <c r="BN27" i="3" s="1"/>
  <c r="BO27" i="3"/>
  <c r="BS27" i="3"/>
  <c r="BU27" i="3"/>
  <c r="BW27" i="3"/>
  <c r="C28" i="3"/>
  <c r="E28" i="3"/>
  <c r="Z3" i="6" s="1"/>
  <c r="G28" i="3"/>
  <c r="Z4" i="6" s="1"/>
  <c r="I28" i="3"/>
  <c r="K28" i="3"/>
  <c r="Z6" i="6" s="1"/>
  <c r="M28" i="3"/>
  <c r="Z7" i="6" s="1"/>
  <c r="O28" i="3"/>
  <c r="Z8" i="6" s="1"/>
  <c r="Q28" i="3"/>
  <c r="Z9" i="6" s="1"/>
  <c r="S28" i="3"/>
  <c r="Z10" i="6" s="1"/>
  <c r="U28" i="3"/>
  <c r="Z11" i="6" s="1"/>
  <c r="W28" i="3"/>
  <c r="Z12" i="6" s="1"/>
  <c r="Y28" i="3"/>
  <c r="Z13" i="6" s="1"/>
  <c r="AA28" i="3"/>
  <c r="Z14" i="6" s="1"/>
  <c r="AC28" i="3"/>
  <c r="Z15" i="6" s="1"/>
  <c r="AE28" i="3"/>
  <c r="Z16" i="6" s="1"/>
  <c r="AG28" i="3"/>
  <c r="AI28" i="3"/>
  <c r="Z18" i="6" s="1"/>
  <c r="AK28" i="3"/>
  <c r="Z19" i="6" s="1"/>
  <c r="AM28" i="3"/>
  <c r="Z20" i="6" s="1"/>
  <c r="AO28" i="3"/>
  <c r="Z21" i="6" s="1"/>
  <c r="AQ28" i="3"/>
  <c r="Z22" i="6" s="1"/>
  <c r="AS28" i="3"/>
  <c r="AU28" i="3"/>
  <c r="Z24" i="6" s="1"/>
  <c r="AW28" i="3"/>
  <c r="Z25" i="6" s="1"/>
  <c r="AY28" i="3"/>
  <c r="Z26" i="6" s="1"/>
  <c r="BA28" i="3"/>
  <c r="Z27" i="6" s="1"/>
  <c r="BC28" i="3"/>
  <c r="Z28" i="6" s="1"/>
  <c r="BE28" i="3"/>
  <c r="BG28" i="3"/>
  <c r="Z30" i="6" s="1"/>
  <c r="BI28" i="3"/>
  <c r="Z31" i="6" s="1"/>
  <c r="BK28" i="3"/>
  <c r="BL28" i="3"/>
  <c r="BM28" i="3"/>
  <c r="BN28" i="3" s="1"/>
  <c r="BO28" i="3"/>
  <c r="BS28" i="3"/>
  <c r="BU28" i="3"/>
  <c r="BW28" i="3"/>
  <c r="B29" i="3"/>
  <c r="D29" i="3"/>
  <c r="AE3" i="5" s="1"/>
  <c r="F29" i="3"/>
  <c r="AE4" i="5" s="1"/>
  <c r="H29" i="3"/>
  <c r="AE5" i="5" s="1"/>
  <c r="J29" i="3"/>
  <c r="AE6" i="5" s="1"/>
  <c r="L29" i="3"/>
  <c r="AE7" i="5" s="1"/>
  <c r="N29" i="3"/>
  <c r="AE8" i="5" s="1"/>
  <c r="P29" i="3"/>
  <c r="AE9" i="5" s="1"/>
  <c r="R29" i="3"/>
  <c r="AE10" i="5" s="1"/>
  <c r="T29" i="3"/>
  <c r="AE11" i="5" s="1"/>
  <c r="V29" i="3"/>
  <c r="AE12" i="5" s="1"/>
  <c r="X29" i="3"/>
  <c r="AE13" i="5" s="1"/>
  <c r="Z29" i="3"/>
  <c r="AE14" i="5" s="1"/>
  <c r="AB29" i="3"/>
  <c r="AE15" i="5" s="1"/>
  <c r="AD29" i="3"/>
  <c r="AE16" i="5" s="1"/>
  <c r="AF29" i="3"/>
  <c r="AE17" i="5" s="1"/>
  <c r="AH29" i="3"/>
  <c r="AE18" i="5" s="1"/>
  <c r="AJ29" i="3"/>
  <c r="AE19" i="5" s="1"/>
  <c r="AL29" i="3"/>
  <c r="AE20" i="5" s="1"/>
  <c r="AN29" i="3"/>
  <c r="AE21" i="5" s="1"/>
  <c r="AP29" i="3"/>
  <c r="AE22" i="5" s="1"/>
  <c r="AR29" i="3"/>
  <c r="AE23" i="5" s="1"/>
  <c r="AT29" i="3"/>
  <c r="AE24" i="5" s="1"/>
  <c r="AV29" i="3"/>
  <c r="AE25" i="5" s="1"/>
  <c r="AX29" i="3"/>
  <c r="AE26" i="5" s="1"/>
  <c r="AZ29" i="3"/>
  <c r="AE27" i="5" s="1"/>
  <c r="BB29" i="3"/>
  <c r="AE28" i="5" s="1"/>
  <c r="BD29" i="3"/>
  <c r="AE29" i="5" s="1"/>
  <c r="BF29" i="3"/>
  <c r="AE30" i="5" s="1"/>
  <c r="BH29" i="3"/>
  <c r="AE31" i="5" s="1"/>
  <c r="BK29" i="3"/>
  <c r="BP29" i="3"/>
  <c r="BR29" i="3"/>
  <c r="C30" i="3"/>
  <c r="AA2" i="6" s="1"/>
  <c r="E30" i="3"/>
  <c r="AA3" i="6" s="1"/>
  <c r="G30" i="3"/>
  <c r="I30" i="3"/>
  <c r="AA5" i="6" s="1"/>
  <c r="K30" i="3"/>
  <c r="AA6" i="6" s="1"/>
  <c r="M30" i="3"/>
  <c r="AA7" i="6" s="1"/>
  <c r="O30" i="3"/>
  <c r="AA8" i="6" s="1"/>
  <c r="Q30" i="3"/>
  <c r="AA9" i="6" s="1"/>
  <c r="S30" i="3"/>
  <c r="AA10" i="6" s="1"/>
  <c r="U30" i="3"/>
  <c r="AA11" i="6" s="1"/>
  <c r="W30" i="3"/>
  <c r="AA12" i="6" s="1"/>
  <c r="Y30" i="3"/>
  <c r="AA13" i="6" s="1"/>
  <c r="AA30" i="3"/>
  <c r="AA14" i="6" s="1"/>
  <c r="AC30" i="3"/>
  <c r="AA15" i="6" s="1"/>
  <c r="AE30" i="3"/>
  <c r="AA16" i="6" s="1"/>
  <c r="AG30" i="3"/>
  <c r="AA17" i="6" s="1"/>
  <c r="AI30" i="3"/>
  <c r="AA18" i="6" s="1"/>
  <c r="AK30" i="3"/>
  <c r="AM30" i="3"/>
  <c r="AA20" i="6" s="1"/>
  <c r="AO30" i="3"/>
  <c r="AA21" i="6" s="1"/>
  <c r="AQ30" i="3"/>
  <c r="AA22" i="6" s="1"/>
  <c r="AS30" i="3"/>
  <c r="AA23" i="6" s="1"/>
  <c r="AU30" i="3"/>
  <c r="AA24" i="6" s="1"/>
  <c r="AW30" i="3"/>
  <c r="AY30" i="3"/>
  <c r="AA26" i="6" s="1"/>
  <c r="BA30" i="3"/>
  <c r="AA27" i="6" s="1"/>
  <c r="BC30" i="3"/>
  <c r="AA28" i="6" s="1"/>
  <c r="BE30" i="3"/>
  <c r="AA29" i="6" s="1"/>
  <c r="BG30" i="3"/>
  <c r="AA30" i="6" s="1"/>
  <c r="BI30" i="3"/>
  <c r="BK30" i="3"/>
  <c r="BL30" i="3"/>
  <c r="BM30" i="3"/>
  <c r="BN30" i="3" s="1"/>
  <c r="BO30" i="3"/>
  <c r="BS30" i="3"/>
  <c r="BU30" i="3"/>
  <c r="BW30" i="3"/>
  <c r="C31" i="3"/>
  <c r="E31" i="3"/>
  <c r="AB3" i="6" s="1"/>
  <c r="G31" i="3"/>
  <c r="AB4" i="6" s="1"/>
  <c r="I31" i="3"/>
  <c r="AB5" i="6" s="1"/>
  <c r="K31" i="3"/>
  <c r="AB6" i="6" s="1"/>
  <c r="M31" i="3"/>
  <c r="AB7" i="6" s="1"/>
  <c r="O31" i="3"/>
  <c r="AB8" i="6" s="1"/>
  <c r="Q31" i="3"/>
  <c r="AB9" i="6" s="1"/>
  <c r="S31" i="3"/>
  <c r="AB10" i="6" s="1"/>
  <c r="U31" i="3"/>
  <c r="AB11" i="6" s="1"/>
  <c r="W31" i="3"/>
  <c r="AB12" i="6" s="1"/>
  <c r="Y31" i="3"/>
  <c r="AB13" i="6" s="1"/>
  <c r="AA31" i="3"/>
  <c r="AB14" i="6" s="1"/>
  <c r="AC31" i="3"/>
  <c r="AB15" i="6" s="1"/>
  <c r="AE31" i="3"/>
  <c r="AB16" i="6" s="1"/>
  <c r="AG31" i="3"/>
  <c r="AB17" i="6" s="1"/>
  <c r="AI31" i="3"/>
  <c r="AB18" i="6" s="1"/>
  <c r="AK31" i="3"/>
  <c r="AB19" i="6" s="1"/>
  <c r="AM31" i="3"/>
  <c r="AB20" i="6" s="1"/>
  <c r="AO31" i="3"/>
  <c r="AB21" i="6" s="1"/>
  <c r="AQ31" i="3"/>
  <c r="AB22" i="6" s="1"/>
  <c r="AS31" i="3"/>
  <c r="AB23" i="6" s="1"/>
  <c r="AU31" i="3"/>
  <c r="AB24" i="6" s="1"/>
  <c r="AW31" i="3"/>
  <c r="AB25" i="6" s="1"/>
  <c r="AY31" i="3"/>
  <c r="AB26" i="6" s="1"/>
  <c r="BA31" i="3"/>
  <c r="AB27" i="6" s="1"/>
  <c r="BC31" i="3"/>
  <c r="AB28" i="6" s="1"/>
  <c r="BE31" i="3"/>
  <c r="AB29" i="6" s="1"/>
  <c r="BG31" i="3"/>
  <c r="BI31" i="3"/>
  <c r="AB31" i="6" s="1"/>
  <c r="BK31" i="3"/>
  <c r="BL31" i="3"/>
  <c r="BM31" i="3"/>
  <c r="BN31" i="3" s="1"/>
  <c r="BO31" i="3"/>
  <c r="BS31" i="3"/>
  <c r="BU31" i="3"/>
  <c r="BW31" i="3"/>
  <c r="C32" i="3"/>
  <c r="E32" i="3"/>
  <c r="AC3" i="6" s="1"/>
  <c r="G32" i="3"/>
  <c r="I32" i="3"/>
  <c r="AC5" i="6" s="1"/>
  <c r="K32" i="3"/>
  <c r="AC6" i="6" s="1"/>
  <c r="M32" i="3"/>
  <c r="AC7" i="6" s="1"/>
  <c r="O32" i="3"/>
  <c r="AC8" i="6" s="1"/>
  <c r="Q32" i="3"/>
  <c r="AC9" i="6" s="1"/>
  <c r="S32" i="3"/>
  <c r="AC10" i="6" s="1"/>
  <c r="U32" i="3"/>
  <c r="W32" i="3"/>
  <c r="AC12" i="6" s="1"/>
  <c r="Y32" i="3"/>
  <c r="AC13" i="6" s="1"/>
  <c r="AA32" i="3"/>
  <c r="AC14" i="6" s="1"/>
  <c r="AC32" i="3"/>
  <c r="AC15" i="6" s="1"/>
  <c r="AE32" i="3"/>
  <c r="AC16" i="6" s="1"/>
  <c r="AG32" i="3"/>
  <c r="AC17" i="6" s="1"/>
  <c r="AI32" i="3"/>
  <c r="AC18" i="6" s="1"/>
  <c r="AK32" i="3"/>
  <c r="AC19" i="6" s="1"/>
  <c r="AM32" i="3"/>
  <c r="AC20" i="6" s="1"/>
  <c r="AO32" i="3"/>
  <c r="AC21" i="6" s="1"/>
  <c r="AQ32" i="3"/>
  <c r="AC22" i="6" s="1"/>
  <c r="AS32" i="3"/>
  <c r="AU32" i="3"/>
  <c r="AC24" i="6" s="1"/>
  <c r="AW32" i="3"/>
  <c r="AC25" i="6" s="1"/>
  <c r="AY32" i="3"/>
  <c r="AC26" i="6" s="1"/>
  <c r="BA32" i="3"/>
  <c r="AC27" i="6" s="1"/>
  <c r="BC32" i="3"/>
  <c r="AC28" i="6" s="1"/>
  <c r="BE32" i="3"/>
  <c r="BG32" i="3"/>
  <c r="AC30" i="6" s="1"/>
  <c r="BI32" i="3"/>
  <c r="AC31" i="6" s="1"/>
  <c r="BK32" i="3"/>
  <c r="BL32" i="3"/>
  <c r="BM32" i="3"/>
  <c r="BN32" i="3" s="1"/>
  <c r="BO32" i="3"/>
  <c r="BS32" i="3"/>
  <c r="BU32" i="3"/>
  <c r="BW32" i="3"/>
  <c r="B33" i="3"/>
  <c r="AI2" i="5" s="1"/>
  <c r="D33" i="3"/>
  <c r="AI3" i="5" s="1"/>
  <c r="F33" i="3"/>
  <c r="AI4" i="5" s="1"/>
  <c r="H33" i="3"/>
  <c r="AI5" i="5" s="1"/>
  <c r="J33" i="3"/>
  <c r="AI6" i="5" s="1"/>
  <c r="L33" i="3"/>
  <c r="AI7" i="5" s="1"/>
  <c r="N33" i="3"/>
  <c r="AI8" i="5" s="1"/>
  <c r="P33" i="3"/>
  <c r="AI9" i="5" s="1"/>
  <c r="R33" i="3"/>
  <c r="AI10" i="5" s="1"/>
  <c r="T33" i="3"/>
  <c r="AI11" i="5" s="1"/>
  <c r="V33" i="3"/>
  <c r="AI12" i="5" s="1"/>
  <c r="X33" i="3"/>
  <c r="AI13" i="5" s="1"/>
  <c r="Z33" i="3"/>
  <c r="AI14" i="5" s="1"/>
  <c r="AB33" i="3"/>
  <c r="AI15" i="5" s="1"/>
  <c r="AD33" i="3"/>
  <c r="AI16" i="5" s="1"/>
  <c r="AF33" i="3"/>
  <c r="AI17" i="5" s="1"/>
  <c r="AH33" i="3"/>
  <c r="AI18" i="5" s="1"/>
  <c r="AJ33" i="3"/>
  <c r="AI19" i="5" s="1"/>
  <c r="AL33" i="3"/>
  <c r="AI20" i="5" s="1"/>
  <c r="AN33" i="3"/>
  <c r="AI21" i="5" s="1"/>
  <c r="AP33" i="3"/>
  <c r="AI22" i="5" s="1"/>
  <c r="AR33" i="3"/>
  <c r="AI23" i="5" s="1"/>
  <c r="AT33" i="3"/>
  <c r="AI24" i="5" s="1"/>
  <c r="AV33" i="3"/>
  <c r="AI25" i="5" s="1"/>
  <c r="AX33" i="3"/>
  <c r="AI26" i="5" s="1"/>
  <c r="AZ33" i="3"/>
  <c r="AI27" i="5" s="1"/>
  <c r="BB33" i="3"/>
  <c r="AI28" i="5" s="1"/>
  <c r="BD33" i="3"/>
  <c r="AI29" i="5" s="1"/>
  <c r="BF33" i="3"/>
  <c r="AI30" i="5" s="1"/>
  <c r="BH33" i="3"/>
  <c r="AI31" i="5" s="1"/>
  <c r="BK33" i="3"/>
  <c r="BP33" i="3"/>
  <c r="BR33" i="3"/>
  <c r="BK34" i="3"/>
  <c r="C35" i="3"/>
  <c r="BX35" i="3" s="1"/>
  <c r="E35" i="3"/>
  <c r="AD3" i="6" s="1"/>
  <c r="G35" i="3"/>
  <c r="AD4" i="6" s="1"/>
  <c r="I35" i="3"/>
  <c r="AD5" i="6" s="1"/>
  <c r="K35" i="3"/>
  <c r="AD6" i="6" s="1"/>
  <c r="M35" i="3"/>
  <c r="AD7" i="6" s="1"/>
  <c r="O35" i="3"/>
  <c r="AD8" i="6" s="1"/>
  <c r="Q35" i="3"/>
  <c r="AD9" i="6" s="1"/>
  <c r="S35" i="3"/>
  <c r="AD10" i="6" s="1"/>
  <c r="U35" i="3"/>
  <c r="AD11" i="6" s="1"/>
  <c r="W35" i="3"/>
  <c r="AD12" i="6" s="1"/>
  <c r="Y35" i="3"/>
  <c r="AD13" i="6" s="1"/>
  <c r="AA35" i="3"/>
  <c r="AD14" i="6" s="1"/>
  <c r="AC35" i="3"/>
  <c r="AD15" i="6" s="1"/>
  <c r="AE35" i="3"/>
  <c r="AD16" i="6" s="1"/>
  <c r="AG35" i="3"/>
  <c r="AD17" i="6" s="1"/>
  <c r="AI35" i="3"/>
  <c r="AD18" i="6" s="1"/>
  <c r="AK35" i="3"/>
  <c r="AD19" i="6" s="1"/>
  <c r="AM35" i="3"/>
  <c r="AD20" i="6" s="1"/>
  <c r="AO35" i="3"/>
  <c r="AD21" i="6" s="1"/>
  <c r="AQ35" i="3"/>
  <c r="AD22" i="6" s="1"/>
  <c r="AS35" i="3"/>
  <c r="AD23" i="6" s="1"/>
  <c r="AU35" i="3"/>
  <c r="AD24" i="6" s="1"/>
  <c r="AW35" i="3"/>
  <c r="AD25" i="6" s="1"/>
  <c r="AY35" i="3"/>
  <c r="AD26" i="6" s="1"/>
  <c r="BA35" i="3"/>
  <c r="AD27" i="6" s="1"/>
  <c r="BC35" i="3"/>
  <c r="BE35" i="3"/>
  <c r="AD29" i="6" s="1"/>
  <c r="BG35" i="3"/>
  <c r="AD30" i="6" s="1"/>
  <c r="BI35" i="3"/>
  <c r="AD31" i="6" s="1"/>
  <c r="BK35" i="3"/>
  <c r="BL35" i="3"/>
  <c r="BM35" i="3"/>
  <c r="BN35" i="3" s="1"/>
  <c r="BO35" i="3"/>
  <c r="BS35" i="3"/>
  <c r="BU35" i="3"/>
  <c r="BW35" i="3"/>
  <c r="C36" i="3"/>
  <c r="BX36" i="3" s="1"/>
  <c r="E36" i="3"/>
  <c r="AE3" i="6" s="1"/>
  <c r="G36" i="3"/>
  <c r="AE4" i="6" s="1"/>
  <c r="I36" i="3"/>
  <c r="AE5" i="6" s="1"/>
  <c r="K36" i="3"/>
  <c r="AE6" i="6" s="1"/>
  <c r="M36" i="3"/>
  <c r="AE7" i="6" s="1"/>
  <c r="O36" i="3"/>
  <c r="AE8" i="6" s="1"/>
  <c r="Q36" i="3"/>
  <c r="AE9" i="6" s="1"/>
  <c r="S36" i="3"/>
  <c r="AE10" i="6" s="1"/>
  <c r="U36" i="3"/>
  <c r="AE11" i="6" s="1"/>
  <c r="W36" i="3"/>
  <c r="AE12" i="6" s="1"/>
  <c r="Y36" i="3"/>
  <c r="AE13" i="6" s="1"/>
  <c r="AA36" i="3"/>
  <c r="AE14" i="6" s="1"/>
  <c r="AC36" i="3"/>
  <c r="AE15" i="6" s="1"/>
  <c r="AE36" i="3"/>
  <c r="AE16" i="6" s="1"/>
  <c r="AG36" i="3"/>
  <c r="AI36" i="3"/>
  <c r="AE18" i="6" s="1"/>
  <c r="AK36" i="3"/>
  <c r="AE19" i="6" s="1"/>
  <c r="AM36" i="3"/>
  <c r="AE20" i="6" s="1"/>
  <c r="AO36" i="3"/>
  <c r="AE21" i="6" s="1"/>
  <c r="AQ36" i="3"/>
  <c r="AE22" i="6" s="1"/>
  <c r="AS36" i="3"/>
  <c r="AU36" i="3"/>
  <c r="AE24" i="6" s="1"/>
  <c r="AW36" i="3"/>
  <c r="AE25" i="6" s="1"/>
  <c r="AY36" i="3"/>
  <c r="AE26" i="6" s="1"/>
  <c r="BA36" i="3"/>
  <c r="AE27" i="6" s="1"/>
  <c r="BC36" i="3"/>
  <c r="AE28" i="6" s="1"/>
  <c r="BE36" i="3"/>
  <c r="AE29" i="6" s="1"/>
  <c r="BG36" i="3"/>
  <c r="AE30" i="6" s="1"/>
  <c r="BI36" i="3"/>
  <c r="AE31" i="6" s="1"/>
  <c r="BK36" i="3"/>
  <c r="BL36" i="3"/>
  <c r="BM36" i="3"/>
  <c r="BN36" i="3" s="1"/>
  <c r="BO36" i="3"/>
  <c r="BS36" i="3"/>
  <c r="BU36" i="3"/>
  <c r="BW36" i="3"/>
  <c r="C37" i="3"/>
  <c r="BX37" i="3" s="1"/>
  <c r="E37" i="3"/>
  <c r="AF3" i="6" s="1"/>
  <c r="G37" i="3"/>
  <c r="I37" i="3"/>
  <c r="AF5" i="6" s="1"/>
  <c r="K37" i="3"/>
  <c r="AF6" i="6" s="1"/>
  <c r="M37" i="3"/>
  <c r="AF7" i="6" s="1"/>
  <c r="O37" i="3"/>
  <c r="AF8" i="6" s="1"/>
  <c r="Q37" i="3"/>
  <c r="AF9" i="6" s="1"/>
  <c r="S37" i="3"/>
  <c r="U37" i="3"/>
  <c r="AF11" i="6" s="1"/>
  <c r="W37" i="3"/>
  <c r="AF12" i="6" s="1"/>
  <c r="Y37" i="3"/>
  <c r="AF13" i="6" s="1"/>
  <c r="AA37" i="3"/>
  <c r="AF14" i="6" s="1"/>
  <c r="AC37" i="3"/>
  <c r="AF15" i="6" s="1"/>
  <c r="AE37" i="3"/>
  <c r="AG37" i="3"/>
  <c r="AF17" i="6" s="1"/>
  <c r="AI37" i="3"/>
  <c r="AF18" i="6" s="1"/>
  <c r="AK37" i="3"/>
  <c r="AF19" i="6" s="1"/>
  <c r="AM37" i="3"/>
  <c r="AF20" i="6" s="1"/>
  <c r="AO37" i="3"/>
  <c r="AF21" i="6" s="1"/>
  <c r="AQ37" i="3"/>
  <c r="AS37" i="3"/>
  <c r="AF23" i="6" s="1"/>
  <c r="AU37" i="3"/>
  <c r="AF24" i="6" s="1"/>
  <c r="AW37" i="3"/>
  <c r="AF25" i="6" s="1"/>
  <c r="AY37" i="3"/>
  <c r="AF26" i="6" s="1"/>
  <c r="BA37" i="3"/>
  <c r="AF27" i="6" s="1"/>
  <c r="BC37" i="3"/>
  <c r="BE37" i="3"/>
  <c r="AF29" i="6" s="1"/>
  <c r="BG37" i="3"/>
  <c r="AF30" i="6" s="1"/>
  <c r="BI37" i="3"/>
  <c r="AF31" i="6" s="1"/>
  <c r="BK37" i="3"/>
  <c r="BL37" i="3"/>
  <c r="BM37" i="3"/>
  <c r="BN37" i="3" s="1"/>
  <c r="BO37" i="3"/>
  <c r="BS37" i="3"/>
  <c r="BU37" i="3"/>
  <c r="BW37" i="3"/>
  <c r="B38" i="3"/>
  <c r="AM2" i="5" s="1"/>
  <c r="D38" i="3"/>
  <c r="AM3" i="5" s="1"/>
  <c r="F38" i="3"/>
  <c r="AM4" i="5" s="1"/>
  <c r="H38" i="3"/>
  <c r="AM5" i="5" s="1"/>
  <c r="J38" i="3"/>
  <c r="AM6" i="5" s="1"/>
  <c r="L38" i="3"/>
  <c r="AM7" i="5" s="1"/>
  <c r="N38" i="3"/>
  <c r="AM8" i="5" s="1"/>
  <c r="P38" i="3"/>
  <c r="AM9" i="5" s="1"/>
  <c r="R38" i="3"/>
  <c r="AM10" i="5" s="1"/>
  <c r="T38" i="3"/>
  <c r="AM11" i="5" s="1"/>
  <c r="V38" i="3"/>
  <c r="AM12" i="5" s="1"/>
  <c r="X38" i="3"/>
  <c r="AM13" i="5" s="1"/>
  <c r="Z38" i="3"/>
  <c r="AM14" i="5" s="1"/>
  <c r="AB38" i="3"/>
  <c r="AM15" i="5" s="1"/>
  <c r="AD38" i="3"/>
  <c r="AM16" i="5" s="1"/>
  <c r="AF38" i="3"/>
  <c r="AM17" i="5" s="1"/>
  <c r="AH38" i="3"/>
  <c r="AM18" i="5" s="1"/>
  <c r="AJ38" i="3"/>
  <c r="AM19" i="5" s="1"/>
  <c r="AL38" i="3"/>
  <c r="AM20" i="5" s="1"/>
  <c r="AN38" i="3"/>
  <c r="AM21" i="5" s="1"/>
  <c r="AP38" i="3"/>
  <c r="AM22" i="5" s="1"/>
  <c r="AR38" i="3"/>
  <c r="AM23" i="5" s="1"/>
  <c r="AT38" i="3"/>
  <c r="AM24" i="5" s="1"/>
  <c r="AV38" i="3"/>
  <c r="AM25" i="5" s="1"/>
  <c r="AX38" i="3"/>
  <c r="AM26" i="5" s="1"/>
  <c r="AZ38" i="3"/>
  <c r="AM27" i="5" s="1"/>
  <c r="BB38" i="3"/>
  <c r="AM28" i="5" s="1"/>
  <c r="BD38" i="3"/>
  <c r="AM29" i="5" s="1"/>
  <c r="BF38" i="3"/>
  <c r="AM30" i="5" s="1"/>
  <c r="BH38" i="3"/>
  <c r="AM31" i="5" s="1"/>
  <c r="BK38" i="3"/>
  <c r="BP38" i="3"/>
  <c r="BR38" i="3"/>
  <c r="C39" i="3"/>
  <c r="BX39" i="3" s="1"/>
  <c r="E39" i="3"/>
  <c r="AG3" i="6" s="1"/>
  <c r="G39" i="3"/>
  <c r="AG4" i="6" s="1"/>
  <c r="I39" i="3"/>
  <c r="AG5" i="6" s="1"/>
  <c r="K39" i="3"/>
  <c r="M39" i="3"/>
  <c r="AG7" i="6" s="1"/>
  <c r="O39" i="3"/>
  <c r="AG8" i="6" s="1"/>
  <c r="Q39" i="3"/>
  <c r="AG9" i="6" s="1"/>
  <c r="S39" i="3"/>
  <c r="AG10" i="6" s="1"/>
  <c r="U39" i="3"/>
  <c r="AG11" i="6" s="1"/>
  <c r="W39" i="3"/>
  <c r="Y39" i="3"/>
  <c r="AG13" i="6" s="1"/>
  <c r="AA39" i="3"/>
  <c r="AG14" i="6" s="1"/>
  <c r="AC39" i="3"/>
  <c r="AG15" i="6" s="1"/>
  <c r="AE39" i="3"/>
  <c r="AG16" i="6" s="1"/>
  <c r="AG39" i="3"/>
  <c r="AG17" i="6" s="1"/>
  <c r="AI39" i="3"/>
  <c r="AK39" i="3"/>
  <c r="AG19" i="6" s="1"/>
  <c r="AM39" i="3"/>
  <c r="AG20" i="6" s="1"/>
  <c r="AO39" i="3"/>
  <c r="AG21" i="6" s="1"/>
  <c r="AQ39" i="3"/>
  <c r="AG22" i="6" s="1"/>
  <c r="AS39" i="3"/>
  <c r="AG23" i="6" s="1"/>
  <c r="AU39" i="3"/>
  <c r="AW39" i="3"/>
  <c r="AG25" i="6" s="1"/>
  <c r="AY39" i="3"/>
  <c r="AG26" i="6" s="1"/>
  <c r="BA39" i="3"/>
  <c r="AG27" i="6" s="1"/>
  <c r="BC39" i="3"/>
  <c r="AG28" i="6" s="1"/>
  <c r="BE39" i="3"/>
  <c r="AG29" i="6" s="1"/>
  <c r="BG39" i="3"/>
  <c r="BI39" i="3"/>
  <c r="AG31" i="6" s="1"/>
  <c r="BK39" i="3"/>
  <c r="BL39" i="3"/>
  <c r="BM39" i="3"/>
  <c r="BN39" i="3" s="1"/>
  <c r="BO39" i="3"/>
  <c r="BS39" i="3"/>
  <c r="BU39" i="3"/>
  <c r="BW39" i="3"/>
  <c r="C40" i="3"/>
  <c r="E40" i="3"/>
  <c r="AH3" i="6" s="1"/>
  <c r="G40" i="3"/>
  <c r="AH4" i="6" s="1"/>
  <c r="I40" i="3"/>
  <c r="AH5" i="6" s="1"/>
  <c r="K40" i="3"/>
  <c r="AH6" i="6" s="1"/>
  <c r="M40" i="3"/>
  <c r="AH7" i="6" s="1"/>
  <c r="O40" i="3"/>
  <c r="AH8" i="6" s="1"/>
  <c r="Q40" i="3"/>
  <c r="S40" i="3"/>
  <c r="AH10" i="6" s="1"/>
  <c r="U40" i="3"/>
  <c r="W40" i="3"/>
  <c r="AH12" i="6" s="1"/>
  <c r="Y40" i="3"/>
  <c r="AH13" i="6" s="1"/>
  <c r="AA40" i="3"/>
  <c r="AH14" i="6" s="1"/>
  <c r="AC40" i="3"/>
  <c r="AH15" i="6" s="1"/>
  <c r="AE40" i="3"/>
  <c r="AH16" i="6" s="1"/>
  <c r="AG40" i="3"/>
  <c r="AI40" i="3"/>
  <c r="AH18" i="6" s="1"/>
  <c r="AK40" i="3"/>
  <c r="AH19" i="6" s="1"/>
  <c r="AM40" i="3"/>
  <c r="AH20" i="6" s="1"/>
  <c r="AO40" i="3"/>
  <c r="AH21" i="6" s="1"/>
  <c r="AQ40" i="3"/>
  <c r="AH22" i="6" s="1"/>
  <c r="AS40" i="3"/>
  <c r="AH23" i="6" s="1"/>
  <c r="AU40" i="3"/>
  <c r="AH24" i="6" s="1"/>
  <c r="AW40" i="3"/>
  <c r="AH25" i="6" s="1"/>
  <c r="AY40" i="3"/>
  <c r="AH26" i="6" s="1"/>
  <c r="BA40" i="3"/>
  <c r="AH27" i="6" s="1"/>
  <c r="BC40" i="3"/>
  <c r="AH28" i="6" s="1"/>
  <c r="BE40" i="3"/>
  <c r="BG40" i="3"/>
  <c r="AH30" i="6" s="1"/>
  <c r="BI40" i="3"/>
  <c r="AH31" i="6" s="1"/>
  <c r="BK40" i="3"/>
  <c r="BL40" i="3"/>
  <c r="BM40" i="3"/>
  <c r="BN40" i="3" s="1"/>
  <c r="BO40" i="3"/>
  <c r="BS40" i="3"/>
  <c r="BU40" i="3"/>
  <c r="BW40" i="3"/>
  <c r="C41" i="3"/>
  <c r="BX41" i="3" s="1"/>
  <c r="E41" i="3"/>
  <c r="AI3" i="6" s="1"/>
  <c r="G41" i="3"/>
  <c r="AI4" i="6" s="1"/>
  <c r="I41" i="3"/>
  <c r="AI5" i="6" s="1"/>
  <c r="K41" i="3"/>
  <c r="AI6" i="6" s="1"/>
  <c r="M41" i="3"/>
  <c r="AI7" i="6" s="1"/>
  <c r="O41" i="3"/>
  <c r="AI8" i="6" s="1"/>
  <c r="Q41" i="3"/>
  <c r="AI9" i="6" s="1"/>
  <c r="S41" i="3"/>
  <c r="U41" i="3"/>
  <c r="AI11" i="6" s="1"/>
  <c r="W41" i="3"/>
  <c r="AI12" i="6" s="1"/>
  <c r="Y41" i="3"/>
  <c r="AI13" i="6" s="1"/>
  <c r="AA41" i="3"/>
  <c r="AI14" i="6" s="1"/>
  <c r="AC41" i="3"/>
  <c r="AI15" i="6" s="1"/>
  <c r="AE41" i="3"/>
  <c r="AG41" i="3"/>
  <c r="AI17" i="6" s="1"/>
  <c r="AI41" i="3"/>
  <c r="AI18" i="6" s="1"/>
  <c r="AK41" i="3"/>
  <c r="AI19" i="6" s="1"/>
  <c r="AM41" i="3"/>
  <c r="AI20" i="6" s="1"/>
  <c r="AO41" i="3"/>
  <c r="AI21" i="6" s="1"/>
  <c r="AQ41" i="3"/>
  <c r="AS41" i="3"/>
  <c r="AI23" i="6" s="1"/>
  <c r="AU41" i="3"/>
  <c r="AI24" i="6" s="1"/>
  <c r="AW41" i="3"/>
  <c r="AI25" i="6" s="1"/>
  <c r="AY41" i="3"/>
  <c r="AI26" i="6" s="1"/>
  <c r="BA41" i="3"/>
  <c r="AI27" i="6" s="1"/>
  <c r="BC41" i="3"/>
  <c r="BE41" i="3"/>
  <c r="AI29" i="6" s="1"/>
  <c r="BG41" i="3"/>
  <c r="AI30" i="6" s="1"/>
  <c r="BI41" i="3"/>
  <c r="AI31" i="6" s="1"/>
  <c r="BK41" i="3"/>
  <c r="BL41" i="3"/>
  <c r="BM41" i="3"/>
  <c r="BN41" i="3" s="1"/>
  <c r="BO41" i="3"/>
  <c r="BS41" i="3"/>
  <c r="BU41" i="3"/>
  <c r="BW41" i="3"/>
  <c r="B42" i="3"/>
  <c r="AQ2" i="5" s="1"/>
  <c r="D42" i="3"/>
  <c r="AQ3" i="5" s="1"/>
  <c r="F42" i="3"/>
  <c r="AQ4" i="5" s="1"/>
  <c r="H42" i="3"/>
  <c r="AQ5" i="5" s="1"/>
  <c r="J42" i="3"/>
  <c r="AQ6" i="5" s="1"/>
  <c r="L42" i="3"/>
  <c r="N42" i="3"/>
  <c r="AQ8" i="5" s="1"/>
  <c r="P42" i="3"/>
  <c r="AQ9" i="5" s="1"/>
  <c r="R42" i="3"/>
  <c r="AQ10" i="5" s="1"/>
  <c r="T42" i="3"/>
  <c r="AQ11" i="5" s="1"/>
  <c r="V42" i="3"/>
  <c r="AQ12" i="5" s="1"/>
  <c r="X42" i="3"/>
  <c r="AQ13" i="5" s="1"/>
  <c r="Z42" i="3"/>
  <c r="AQ14" i="5" s="1"/>
  <c r="AB42" i="3"/>
  <c r="AQ15" i="5" s="1"/>
  <c r="AD42" i="3"/>
  <c r="AQ16" i="5" s="1"/>
  <c r="AF42" i="3"/>
  <c r="AQ17" i="5" s="1"/>
  <c r="AH42" i="3"/>
  <c r="AQ18" i="5" s="1"/>
  <c r="AJ42" i="3"/>
  <c r="AQ19" i="5" s="1"/>
  <c r="AL42" i="3"/>
  <c r="AQ20" i="5" s="1"/>
  <c r="AN42" i="3"/>
  <c r="AQ21" i="5" s="1"/>
  <c r="AP42" i="3"/>
  <c r="AQ22" i="5" s="1"/>
  <c r="AR42" i="3"/>
  <c r="AQ23" i="5" s="1"/>
  <c r="AT42" i="3"/>
  <c r="AQ24" i="5" s="1"/>
  <c r="AV42" i="3"/>
  <c r="AQ25" i="5" s="1"/>
  <c r="AX42" i="3"/>
  <c r="AQ26" i="5" s="1"/>
  <c r="AZ42" i="3"/>
  <c r="AQ27" i="5" s="1"/>
  <c r="BB42" i="3"/>
  <c r="AQ28" i="5" s="1"/>
  <c r="BD42" i="3"/>
  <c r="AQ29" i="5" s="1"/>
  <c r="BF42" i="3"/>
  <c r="AQ30" i="5" s="1"/>
  <c r="BH42" i="3"/>
  <c r="AQ31" i="5" s="1"/>
  <c r="BK42" i="3"/>
  <c r="BP42" i="3"/>
  <c r="BR42" i="3"/>
  <c r="BK43" i="3"/>
  <c r="C44" i="3"/>
  <c r="E44" i="3"/>
  <c r="AJ3" i="6" s="1"/>
  <c r="G44" i="3"/>
  <c r="AJ4" i="6" s="1"/>
  <c r="I44" i="3"/>
  <c r="K44" i="3"/>
  <c r="M44" i="3"/>
  <c r="AJ7" i="6" s="1"/>
  <c r="O44" i="3"/>
  <c r="AJ8" i="6" s="1"/>
  <c r="Q44" i="3"/>
  <c r="AJ9" i="6" s="1"/>
  <c r="S44" i="3"/>
  <c r="AJ10" i="6" s="1"/>
  <c r="U44" i="3"/>
  <c r="W44" i="3"/>
  <c r="AJ12" i="6" s="1"/>
  <c r="Y44" i="3"/>
  <c r="AJ13" i="6" s="1"/>
  <c r="AA44" i="3"/>
  <c r="AJ14" i="6" s="1"/>
  <c r="AC44" i="3"/>
  <c r="AJ15" i="6" s="1"/>
  <c r="AE44" i="3"/>
  <c r="AJ16" i="6" s="1"/>
  <c r="AG44" i="3"/>
  <c r="AI44" i="3"/>
  <c r="AJ18" i="6" s="1"/>
  <c r="AK44" i="3"/>
  <c r="AJ19" i="6" s="1"/>
  <c r="AM44" i="3"/>
  <c r="AJ20" i="6" s="1"/>
  <c r="AO44" i="3"/>
  <c r="AJ21" i="6" s="1"/>
  <c r="AQ44" i="3"/>
  <c r="AJ22" i="6" s="1"/>
  <c r="AS44" i="3"/>
  <c r="AU44" i="3"/>
  <c r="AJ24" i="6" s="1"/>
  <c r="AW44" i="3"/>
  <c r="AJ25" i="6" s="1"/>
  <c r="AY44" i="3"/>
  <c r="AJ26" i="6" s="1"/>
  <c r="BA44" i="3"/>
  <c r="AJ27" i="6" s="1"/>
  <c r="BC44" i="3"/>
  <c r="AJ28" i="6" s="1"/>
  <c r="BE44" i="3"/>
  <c r="BG44" i="3"/>
  <c r="AJ30" i="6" s="1"/>
  <c r="BI44" i="3"/>
  <c r="AJ31" i="6" s="1"/>
  <c r="C45" i="3"/>
  <c r="E45" i="3"/>
  <c r="AK3" i="6" s="1"/>
  <c r="G45" i="3"/>
  <c r="AK4" i="6" s="1"/>
  <c r="I45" i="3"/>
  <c r="AK5" i="6" s="1"/>
  <c r="K45" i="3"/>
  <c r="AK6" i="6" s="1"/>
  <c r="M45" i="3"/>
  <c r="AK7" i="6" s="1"/>
  <c r="O45" i="3"/>
  <c r="AK8" i="6" s="1"/>
  <c r="Q45" i="3"/>
  <c r="AK9" i="6" s="1"/>
  <c r="S45" i="3"/>
  <c r="AK10" i="6" s="1"/>
  <c r="U45" i="3"/>
  <c r="AK11" i="6" s="1"/>
  <c r="W45" i="3"/>
  <c r="AK12" i="6" s="1"/>
  <c r="Y45" i="3"/>
  <c r="AK13" i="6" s="1"/>
  <c r="AA45" i="3"/>
  <c r="AK14" i="6" s="1"/>
  <c r="AC45" i="3"/>
  <c r="AK15" i="6" s="1"/>
  <c r="AE45" i="3"/>
  <c r="AG45" i="3"/>
  <c r="AK17" i="6" s="1"/>
  <c r="AI45" i="3"/>
  <c r="AK18" i="6" s="1"/>
  <c r="AK45" i="3"/>
  <c r="AK19" i="6" s="1"/>
  <c r="AM45" i="3"/>
  <c r="AK20" i="6" s="1"/>
  <c r="AO45" i="3"/>
  <c r="AK21" i="6" s="1"/>
  <c r="AQ45" i="3"/>
  <c r="AS45" i="3"/>
  <c r="AK23" i="6" s="1"/>
  <c r="AU45" i="3"/>
  <c r="AK24" i="6" s="1"/>
  <c r="AW45" i="3"/>
  <c r="AK25" i="6" s="1"/>
  <c r="AY45" i="3"/>
  <c r="AK26" i="6" s="1"/>
  <c r="BA45" i="3"/>
  <c r="AK27" i="6" s="1"/>
  <c r="BC45" i="3"/>
  <c r="AK28" i="6" s="1"/>
  <c r="BE45" i="3"/>
  <c r="AK29" i="6" s="1"/>
  <c r="BG45" i="3"/>
  <c r="AK30" i="6" s="1"/>
  <c r="BI45" i="3"/>
  <c r="AK31" i="6" s="1"/>
  <c r="C46" i="3"/>
  <c r="E46" i="3"/>
  <c r="G46" i="3"/>
  <c r="AL4" i="6" s="1"/>
  <c r="I46" i="3"/>
  <c r="AL5" i="6" s="1"/>
  <c r="K46" i="3"/>
  <c r="M46" i="3"/>
  <c r="AL7" i="6" s="1"/>
  <c r="O46" i="3"/>
  <c r="AL8" i="6" s="1"/>
  <c r="Q46" i="3"/>
  <c r="AL9" i="6" s="1"/>
  <c r="S46" i="3"/>
  <c r="AL10" i="6" s="1"/>
  <c r="U46" i="3"/>
  <c r="AL11" i="6" s="1"/>
  <c r="W46" i="3"/>
  <c r="AL12" i="6" s="1"/>
  <c r="Y46" i="3"/>
  <c r="AL13" i="6" s="1"/>
  <c r="AA46" i="3"/>
  <c r="AL14" i="6" s="1"/>
  <c r="AC46" i="3"/>
  <c r="AE46" i="3"/>
  <c r="AL16" i="6" s="1"/>
  <c r="AG46" i="3"/>
  <c r="AL17" i="6" s="1"/>
  <c r="AI46" i="3"/>
  <c r="AL18" i="6" s="1"/>
  <c r="AK46" i="3"/>
  <c r="AL19" i="6" s="1"/>
  <c r="AM46" i="3"/>
  <c r="AL20" i="6" s="1"/>
  <c r="AO46" i="3"/>
  <c r="AQ46" i="3"/>
  <c r="AL22" i="6" s="1"/>
  <c r="AS46" i="3"/>
  <c r="AL23" i="6" s="1"/>
  <c r="AU46" i="3"/>
  <c r="AL24" i="6" s="1"/>
  <c r="AW46" i="3"/>
  <c r="AL25" i="6" s="1"/>
  <c r="AY46" i="3"/>
  <c r="AL26" i="6" s="1"/>
  <c r="BA46" i="3"/>
  <c r="BC46" i="3"/>
  <c r="AL28" i="6" s="1"/>
  <c r="BE46" i="3"/>
  <c r="AL29" i="6" s="1"/>
  <c r="BG46" i="3"/>
  <c r="AL30" i="6" s="1"/>
  <c r="BI46" i="3"/>
  <c r="AL31" i="6" s="1"/>
  <c r="B47" i="3"/>
  <c r="AU2" i="5" s="1"/>
  <c r="D47" i="3"/>
  <c r="AU3" i="5" s="1"/>
  <c r="F47" i="3"/>
  <c r="AU4" i="5" s="1"/>
  <c r="H47" i="3"/>
  <c r="AU5" i="5" s="1"/>
  <c r="J47" i="3"/>
  <c r="AU6" i="5" s="1"/>
  <c r="L47" i="3"/>
  <c r="AU7" i="5" s="1"/>
  <c r="N47" i="3"/>
  <c r="AU8" i="5" s="1"/>
  <c r="P47" i="3"/>
  <c r="AU9" i="5" s="1"/>
  <c r="R47" i="3"/>
  <c r="AU10" i="5" s="1"/>
  <c r="T47" i="3"/>
  <c r="AU11" i="5" s="1"/>
  <c r="V47" i="3"/>
  <c r="AU12" i="5" s="1"/>
  <c r="X47" i="3"/>
  <c r="AU13" i="5" s="1"/>
  <c r="Z47" i="3"/>
  <c r="AU14" i="5" s="1"/>
  <c r="AB47" i="3"/>
  <c r="AU15" i="5" s="1"/>
  <c r="AD47" i="3"/>
  <c r="AU16" i="5" s="1"/>
  <c r="AF47" i="3"/>
  <c r="AU17" i="5" s="1"/>
  <c r="AH47" i="3"/>
  <c r="AU18" i="5" s="1"/>
  <c r="AJ47" i="3"/>
  <c r="AU19" i="5" s="1"/>
  <c r="AL47" i="3"/>
  <c r="AU20" i="5" s="1"/>
  <c r="AN47" i="3"/>
  <c r="AU21" i="5" s="1"/>
  <c r="AP47" i="3"/>
  <c r="AU22" i="5" s="1"/>
  <c r="AR47" i="3"/>
  <c r="AU23" i="5" s="1"/>
  <c r="AT47" i="3"/>
  <c r="AU24" i="5" s="1"/>
  <c r="AV47" i="3"/>
  <c r="AU25" i="5" s="1"/>
  <c r="AX47" i="3"/>
  <c r="AU26" i="5" s="1"/>
  <c r="AZ47" i="3"/>
  <c r="AU27" i="5" s="1"/>
  <c r="BB47" i="3"/>
  <c r="AU28" i="5" s="1"/>
  <c r="BD47" i="3"/>
  <c r="AU29" i="5" s="1"/>
  <c r="BF47" i="3"/>
  <c r="AU30" i="5" s="1"/>
  <c r="BH47" i="3"/>
  <c r="AU31" i="5" s="1"/>
  <c r="C48" i="3"/>
  <c r="E48" i="3"/>
  <c r="AM3" i="6" s="1"/>
  <c r="G48" i="3"/>
  <c r="AM4" i="6" s="1"/>
  <c r="I48" i="3"/>
  <c r="AM5" i="6" s="1"/>
  <c r="K48" i="3"/>
  <c r="AM6" i="6" s="1"/>
  <c r="M48" i="3"/>
  <c r="AM7" i="6" s="1"/>
  <c r="O48" i="3"/>
  <c r="AM8" i="6" s="1"/>
  <c r="Q48" i="3"/>
  <c r="AM9" i="6" s="1"/>
  <c r="S48" i="3"/>
  <c r="AM10" i="6" s="1"/>
  <c r="U48" i="3"/>
  <c r="W48" i="3"/>
  <c r="AM12" i="6" s="1"/>
  <c r="Y48" i="3"/>
  <c r="AM13" i="6" s="1"/>
  <c r="AA48" i="3"/>
  <c r="AM14" i="6" s="1"/>
  <c r="AC48" i="3"/>
  <c r="AM15" i="6" s="1"/>
  <c r="AE48" i="3"/>
  <c r="AM16" i="6" s="1"/>
  <c r="AG48" i="3"/>
  <c r="AI48" i="3"/>
  <c r="AM18" i="6" s="1"/>
  <c r="AK48" i="3"/>
  <c r="AM19" i="6" s="1"/>
  <c r="AM48" i="3"/>
  <c r="AM20" i="6" s="1"/>
  <c r="AO48" i="3"/>
  <c r="AM21" i="6" s="1"/>
  <c r="AQ48" i="3"/>
  <c r="AM22" i="6" s="1"/>
  <c r="AS48" i="3"/>
  <c r="AM23" i="6" s="1"/>
  <c r="AU48" i="3"/>
  <c r="AM24" i="6" s="1"/>
  <c r="AW48" i="3"/>
  <c r="AM25" i="6" s="1"/>
  <c r="AY48" i="3"/>
  <c r="AM26" i="6" s="1"/>
  <c r="BA48" i="3"/>
  <c r="AM27" i="6" s="1"/>
  <c r="BC48" i="3"/>
  <c r="AM28" i="6" s="1"/>
  <c r="BE48" i="3"/>
  <c r="BG48" i="3"/>
  <c r="AM30" i="6" s="1"/>
  <c r="BI48" i="3"/>
  <c r="AM31" i="6" s="1"/>
  <c r="C49" i="3"/>
  <c r="AN3" i="6"/>
  <c r="G49" i="3"/>
  <c r="AN4" i="6" s="1"/>
  <c r="I49" i="3"/>
  <c r="AN5" i="6" s="1"/>
  <c r="K49" i="3"/>
  <c r="M49" i="3"/>
  <c r="AN7" i="6" s="1"/>
  <c r="O49" i="3"/>
  <c r="AN8" i="6" s="1"/>
  <c r="Q49" i="3"/>
  <c r="AN9" i="6" s="1"/>
  <c r="S49" i="3"/>
  <c r="U49" i="3"/>
  <c r="AN11" i="6" s="1"/>
  <c r="W49" i="3"/>
  <c r="AN12" i="6" s="1"/>
  <c r="Y49" i="3"/>
  <c r="AN13" i="6" s="1"/>
  <c r="AA49" i="3"/>
  <c r="AN14" i="6" s="1"/>
  <c r="AC49" i="3"/>
  <c r="AN15" i="6" s="1"/>
  <c r="AE49" i="3"/>
  <c r="AN16" i="6" s="1"/>
  <c r="AG49" i="3"/>
  <c r="AN17" i="6" s="1"/>
  <c r="AI49" i="3"/>
  <c r="AN18" i="6" s="1"/>
  <c r="AK49" i="3"/>
  <c r="AN19" i="6" s="1"/>
  <c r="AM49" i="3"/>
  <c r="AN20" i="6" s="1"/>
  <c r="AO49" i="3"/>
  <c r="AN21" i="6" s="1"/>
  <c r="AQ49" i="3"/>
  <c r="AN22" i="6" s="1"/>
  <c r="AS49" i="3"/>
  <c r="AN23" i="6" s="1"/>
  <c r="AU49" i="3"/>
  <c r="AN24" i="6" s="1"/>
  <c r="AW49" i="3"/>
  <c r="AN25" i="6" s="1"/>
  <c r="AY49" i="3"/>
  <c r="AN26" i="6" s="1"/>
  <c r="BA49" i="3"/>
  <c r="AN27" i="6" s="1"/>
  <c r="BC49" i="3"/>
  <c r="BE49" i="3"/>
  <c r="AN29" i="6" s="1"/>
  <c r="BG49" i="3"/>
  <c r="AN30" i="6" s="1"/>
  <c r="BI49" i="3"/>
  <c r="AN31" i="6" s="1"/>
  <c r="C50" i="3"/>
  <c r="AO2" i="6" s="1"/>
  <c r="G50" i="3"/>
  <c r="AO4" i="6" s="1"/>
  <c r="I50" i="3"/>
  <c r="AO5" i="6" s="1"/>
  <c r="K50" i="3"/>
  <c r="AO6" i="6" s="1"/>
  <c r="M50" i="3"/>
  <c r="AO7" i="6" s="1"/>
  <c r="O50" i="3"/>
  <c r="AO8" i="6" s="1"/>
  <c r="Q50" i="3"/>
  <c r="AO9" i="6" s="1"/>
  <c r="S50" i="3"/>
  <c r="AO10" i="6" s="1"/>
  <c r="U50" i="3"/>
  <c r="AO11" i="6" s="1"/>
  <c r="W50" i="3"/>
  <c r="AO12" i="6" s="1"/>
  <c r="Y50" i="3"/>
  <c r="AO13" i="6" s="1"/>
  <c r="AA50" i="3"/>
  <c r="AO14" i="6" s="1"/>
  <c r="AC50" i="3"/>
  <c r="AO15" i="6" s="1"/>
  <c r="AE50" i="3"/>
  <c r="AO16" i="6" s="1"/>
  <c r="AG50" i="3"/>
  <c r="AO17" i="6" s="1"/>
  <c r="AI50" i="3"/>
  <c r="AO18" i="6" s="1"/>
  <c r="AK50" i="3"/>
  <c r="AO19" i="6" s="1"/>
  <c r="AM50" i="3"/>
  <c r="AO20" i="6" s="1"/>
  <c r="AO50" i="3"/>
  <c r="AO21" i="6" s="1"/>
  <c r="AQ50" i="3"/>
  <c r="AO22" i="6" s="1"/>
  <c r="AS50" i="3"/>
  <c r="AO23" i="6" s="1"/>
  <c r="AU50" i="3"/>
  <c r="AO24" i="6" s="1"/>
  <c r="AW50" i="3"/>
  <c r="AO25" i="6" s="1"/>
  <c r="AY50" i="3"/>
  <c r="AO26" i="6" s="1"/>
  <c r="BA50" i="3"/>
  <c r="AO27" i="6" s="1"/>
  <c r="BC50" i="3"/>
  <c r="AO28" i="6" s="1"/>
  <c r="BE50" i="3"/>
  <c r="AO29" i="6" s="1"/>
  <c r="BG50" i="3"/>
  <c r="AO30" i="6" s="1"/>
  <c r="BI50" i="3"/>
  <c r="AO31" i="6" s="1"/>
  <c r="B51" i="3"/>
  <c r="AY2" i="5" s="1"/>
  <c r="AY3" i="5"/>
  <c r="F51" i="3"/>
  <c r="AY4" i="5" s="1"/>
  <c r="H51" i="3"/>
  <c r="AY5" i="5" s="1"/>
  <c r="J51" i="3"/>
  <c r="L51" i="3"/>
  <c r="AY7" i="5" s="1"/>
  <c r="N51" i="3"/>
  <c r="AY8" i="5" s="1"/>
  <c r="P51" i="3"/>
  <c r="AY9" i="5" s="1"/>
  <c r="R51" i="3"/>
  <c r="AY10" i="5" s="1"/>
  <c r="T51" i="3"/>
  <c r="AY11" i="5" s="1"/>
  <c r="V51" i="3"/>
  <c r="AY12" i="5" s="1"/>
  <c r="X51" i="3"/>
  <c r="AY13" i="5" s="1"/>
  <c r="Z51" i="3"/>
  <c r="AY14" i="5" s="1"/>
  <c r="AB51" i="3"/>
  <c r="AY15" i="5" s="1"/>
  <c r="AD51" i="3"/>
  <c r="AY16" i="5" s="1"/>
  <c r="AF51" i="3"/>
  <c r="AY17" i="5" s="1"/>
  <c r="AH51" i="3"/>
  <c r="AY18" i="5" s="1"/>
  <c r="AJ51" i="3"/>
  <c r="AY19" i="5" s="1"/>
  <c r="AL51" i="3"/>
  <c r="AY20" i="5" s="1"/>
  <c r="AN51" i="3"/>
  <c r="AY21" i="5" s="1"/>
  <c r="AP51" i="3"/>
  <c r="AY22" i="5" s="1"/>
  <c r="AR51" i="3"/>
  <c r="AY23" i="5" s="1"/>
  <c r="AT51" i="3"/>
  <c r="AY24" i="5" s="1"/>
  <c r="AV51" i="3"/>
  <c r="AY25" i="5" s="1"/>
  <c r="AX51" i="3"/>
  <c r="AY26" i="5" s="1"/>
  <c r="AZ51" i="3"/>
  <c r="AY27" i="5" s="1"/>
  <c r="BB51" i="3"/>
  <c r="AY28" i="5" s="1"/>
  <c r="BD51" i="3"/>
  <c r="AY29" i="5" s="1"/>
  <c r="BF51" i="3"/>
  <c r="AY30" i="5" s="1"/>
  <c r="BH51" i="3"/>
  <c r="AY31" i="5" s="1"/>
  <c r="BL53" i="3"/>
  <c r="BS53" i="3"/>
  <c r="BL54" i="3"/>
  <c r="BS54" i="3"/>
  <c r="BL55" i="3"/>
  <c r="BS55" i="3"/>
  <c r="BL56" i="3"/>
  <c r="BS56" i="3"/>
  <c r="BL57" i="3"/>
  <c r="BS57" i="3"/>
  <c r="BL58" i="3"/>
  <c r="BS58" i="3"/>
  <c r="BL59" i="3"/>
  <c r="BS59" i="3"/>
  <c r="BL60" i="3"/>
  <c r="BS60" i="3"/>
  <c r="BL61" i="3"/>
  <c r="BS61" i="3"/>
  <c r="BL62" i="3"/>
  <c r="BS62" i="3"/>
  <c r="C2" i="6"/>
  <c r="D2" i="6"/>
  <c r="H2" i="6"/>
  <c r="M2" i="6"/>
  <c r="C3" i="6"/>
  <c r="D3" i="6"/>
  <c r="E3" i="6"/>
  <c r="G3" i="6"/>
  <c r="H3" i="6"/>
  <c r="K3" i="6"/>
  <c r="L3" i="6"/>
  <c r="M3" i="6"/>
  <c r="O3" i="6"/>
  <c r="P3" i="6"/>
  <c r="Q3" i="6"/>
  <c r="AL3" i="6"/>
  <c r="AO3" i="6"/>
  <c r="C4" i="6"/>
  <c r="D4" i="6"/>
  <c r="E4" i="6"/>
  <c r="F4" i="6"/>
  <c r="G4" i="6"/>
  <c r="H4" i="6"/>
  <c r="K4" i="6"/>
  <c r="M4" i="6"/>
  <c r="O4" i="6"/>
  <c r="T4" i="6"/>
  <c r="AF4" i="6"/>
  <c r="C5" i="6"/>
  <c r="E5" i="6"/>
  <c r="G5" i="6"/>
  <c r="N5" i="6"/>
  <c r="O5" i="6"/>
  <c r="P5" i="6"/>
  <c r="Z5" i="6"/>
  <c r="AJ5" i="6"/>
  <c r="C6" i="6"/>
  <c r="E6" i="6"/>
  <c r="J6" i="6"/>
  <c r="M6" i="6"/>
  <c r="N6" i="6"/>
  <c r="S6" i="6"/>
  <c r="U6" i="6"/>
  <c r="AG6" i="6"/>
  <c r="C7" i="6"/>
  <c r="F7" i="6"/>
  <c r="J7" i="6"/>
  <c r="M7" i="6"/>
  <c r="N7" i="6"/>
  <c r="C8" i="6"/>
  <c r="D8" i="6"/>
  <c r="F8" i="6"/>
  <c r="H8" i="6"/>
  <c r="I8" i="6"/>
  <c r="L8" i="6"/>
  <c r="C9" i="6"/>
  <c r="F9" i="6"/>
  <c r="H9" i="6"/>
  <c r="K9" i="6"/>
  <c r="L9" i="6"/>
  <c r="M9" i="6"/>
  <c r="O9" i="6"/>
  <c r="P9" i="6"/>
  <c r="Q9" i="6"/>
  <c r="C10" i="6"/>
  <c r="D10" i="6"/>
  <c r="E10" i="6"/>
  <c r="F10" i="6"/>
  <c r="G10" i="6"/>
  <c r="K10" i="6"/>
  <c r="O10" i="6"/>
  <c r="T10" i="6"/>
  <c r="AF10" i="6"/>
  <c r="AI10" i="6"/>
  <c r="AN10" i="6"/>
  <c r="C11" i="6"/>
  <c r="D11" i="6"/>
  <c r="E11" i="6"/>
  <c r="N11" i="6"/>
  <c r="O11" i="6"/>
  <c r="S11" i="6"/>
  <c r="AC11" i="6"/>
  <c r="AH11" i="6"/>
  <c r="AJ11" i="6"/>
  <c r="AM11" i="6"/>
  <c r="C12" i="6"/>
  <c r="E12" i="6"/>
  <c r="J12" i="6"/>
  <c r="M12" i="6"/>
  <c r="R12" i="6"/>
  <c r="S12" i="6"/>
  <c r="AG12" i="6"/>
  <c r="C13" i="6"/>
  <c r="E13" i="6"/>
  <c r="I13" i="6"/>
  <c r="M13" i="6"/>
  <c r="N13" i="6"/>
  <c r="C14" i="6"/>
  <c r="D14" i="6"/>
  <c r="E14" i="6"/>
  <c r="F14" i="6"/>
  <c r="H14" i="6"/>
  <c r="I14" i="6"/>
  <c r="L14" i="6"/>
  <c r="M14" i="6"/>
  <c r="C15" i="6"/>
  <c r="D15" i="6"/>
  <c r="F15" i="6"/>
  <c r="H15" i="6"/>
  <c r="K15" i="6"/>
  <c r="L15" i="6"/>
  <c r="M15" i="6"/>
  <c r="O15" i="6"/>
  <c r="P15" i="6"/>
  <c r="Q15" i="6"/>
  <c r="AL15" i="6"/>
  <c r="C16" i="6"/>
  <c r="D16" i="6"/>
  <c r="E16" i="6"/>
  <c r="F16" i="6"/>
  <c r="G16" i="6"/>
  <c r="K16" i="6"/>
  <c r="L16" i="6"/>
  <c r="M16" i="6"/>
  <c r="N16" i="6"/>
  <c r="P16" i="6"/>
  <c r="W16" i="6"/>
  <c r="Y16" i="6"/>
  <c r="AF16" i="6"/>
  <c r="AI16" i="6"/>
  <c r="AK16" i="6"/>
  <c r="C17" i="6"/>
  <c r="F17" i="6"/>
  <c r="K17" i="6"/>
  <c r="N17" i="6"/>
  <c r="O17" i="6"/>
  <c r="X17" i="6"/>
  <c r="Z17" i="6"/>
  <c r="AE17" i="6"/>
  <c r="AH17" i="6"/>
  <c r="AJ17" i="6"/>
  <c r="AM17" i="6"/>
  <c r="C18" i="6"/>
  <c r="E18" i="6"/>
  <c r="J18" i="6"/>
  <c r="M18" i="6"/>
  <c r="R18" i="6"/>
  <c r="AG18" i="6"/>
  <c r="C19" i="6"/>
  <c r="E19" i="6"/>
  <c r="I19" i="6"/>
  <c r="M19" i="6"/>
  <c r="N19" i="6"/>
  <c r="AA19" i="6"/>
  <c r="C20" i="6"/>
  <c r="D20" i="6"/>
  <c r="F20" i="6"/>
  <c r="H20" i="6"/>
  <c r="I20" i="6"/>
  <c r="M20" i="6"/>
  <c r="Q20" i="6"/>
  <c r="C21" i="6"/>
  <c r="E21" i="6"/>
  <c r="G21" i="6"/>
  <c r="H21" i="6"/>
  <c r="K21" i="6"/>
  <c r="L21" i="6"/>
  <c r="M21" i="6"/>
  <c r="O21" i="6"/>
  <c r="P21" i="6"/>
  <c r="Q21" i="6"/>
  <c r="AL21" i="6"/>
  <c r="C22" i="6"/>
  <c r="D22" i="6"/>
  <c r="E22" i="6"/>
  <c r="F22" i="6"/>
  <c r="G22" i="6"/>
  <c r="L22" i="6"/>
  <c r="N22" i="6"/>
  <c r="O22" i="6"/>
  <c r="P22" i="6"/>
  <c r="T22" i="6"/>
  <c r="AF22" i="6"/>
  <c r="AI22" i="6"/>
  <c r="AK22" i="6"/>
  <c r="C23" i="6"/>
  <c r="D23" i="6"/>
  <c r="F23" i="6"/>
  <c r="M23" i="6"/>
  <c r="N23" i="6"/>
  <c r="O23" i="6"/>
  <c r="P23" i="6"/>
  <c r="V23" i="6"/>
  <c r="X23" i="6"/>
  <c r="Z23" i="6"/>
  <c r="AC23" i="6"/>
  <c r="AE23" i="6"/>
  <c r="AJ23" i="6"/>
  <c r="C24" i="6"/>
  <c r="E24" i="6"/>
  <c r="J24" i="6"/>
  <c r="M24" i="6"/>
  <c r="N24" i="6"/>
  <c r="R24" i="6"/>
  <c r="U24" i="6"/>
  <c r="V24" i="6"/>
  <c r="AG24" i="6"/>
  <c r="C25" i="6"/>
  <c r="F25" i="6"/>
  <c r="I25" i="6"/>
  <c r="J25" i="6"/>
  <c r="M25" i="6"/>
  <c r="U25" i="6"/>
  <c r="AA25" i="6"/>
  <c r="C26" i="6"/>
  <c r="D26" i="6"/>
  <c r="E26" i="6"/>
  <c r="F26" i="6"/>
  <c r="H26" i="6"/>
  <c r="I26" i="6"/>
  <c r="M26" i="6"/>
  <c r="Q26" i="6"/>
  <c r="C27" i="6"/>
  <c r="E27" i="6"/>
  <c r="G27" i="6"/>
  <c r="H27" i="6"/>
  <c r="I27" i="6"/>
  <c r="K27" i="6"/>
  <c r="L27" i="6"/>
  <c r="M27" i="6"/>
  <c r="O27" i="6"/>
  <c r="P27" i="6"/>
  <c r="Q27" i="6"/>
  <c r="AL27" i="6"/>
  <c r="C28" i="6"/>
  <c r="D28" i="6"/>
  <c r="E28" i="6"/>
  <c r="F28" i="6"/>
  <c r="G28" i="6"/>
  <c r="H28" i="6"/>
  <c r="K28" i="6"/>
  <c r="M28" i="6"/>
  <c r="O28" i="6"/>
  <c r="P28" i="6"/>
  <c r="Q28" i="6"/>
  <c r="T28" i="6"/>
  <c r="W28" i="6"/>
  <c r="AD28" i="6"/>
  <c r="AF28" i="6"/>
  <c r="AI28" i="6"/>
  <c r="AN28" i="6"/>
  <c r="C29" i="6"/>
  <c r="D29" i="6"/>
  <c r="E29" i="6"/>
  <c r="K29" i="6"/>
  <c r="N29" i="6"/>
  <c r="O29" i="6"/>
  <c r="V29" i="6"/>
  <c r="Z29" i="6"/>
  <c r="AC29" i="6"/>
  <c r="AH29" i="6"/>
  <c r="AJ29" i="6"/>
  <c r="AM29" i="6"/>
  <c r="C30" i="6"/>
  <c r="E30" i="6"/>
  <c r="J30" i="6"/>
  <c r="N30" i="6"/>
  <c r="R30" i="6"/>
  <c r="U30" i="6"/>
  <c r="X30" i="6"/>
  <c r="AB30" i="6"/>
  <c r="AG30" i="6"/>
  <c r="C31" i="6"/>
  <c r="E31" i="6"/>
  <c r="F31" i="6"/>
  <c r="J31" i="6"/>
  <c r="M31" i="6"/>
  <c r="AA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AG9" i="4"/>
  <c r="AH9" i="4"/>
  <c r="AI9" i="4"/>
  <c r="AJ9" i="4" s="1"/>
  <c r="AK9" i="4"/>
  <c r="AL9" i="4"/>
  <c r="AM9" i="4"/>
  <c r="H7" i="7"/>
  <c r="AE10" i="4"/>
  <c r="H4" i="7"/>
  <c r="H12" i="7"/>
  <c r="AE11" i="4"/>
  <c r="H31" i="7" s="1"/>
  <c r="H13" i="7"/>
  <c r="AE12" i="4"/>
  <c r="A2" i="5"/>
  <c r="A22" i="5" s="1"/>
  <c r="B2" i="5"/>
  <c r="C2" i="5"/>
  <c r="D2" i="5"/>
  <c r="E2" i="5"/>
  <c r="F2" i="5"/>
  <c r="G2" i="5"/>
  <c r="I2" i="5"/>
  <c r="J2" i="5"/>
  <c r="K2" i="5"/>
  <c r="L2" i="5"/>
  <c r="M2" i="5"/>
  <c r="N2" i="5"/>
  <c r="O2" i="5"/>
  <c r="P2" i="5"/>
  <c r="Q2" i="5"/>
  <c r="R2" i="5"/>
  <c r="S2" i="5"/>
  <c r="T2" i="5"/>
  <c r="U2" i="5"/>
  <c r="V2" i="5"/>
  <c r="X2" i="5"/>
  <c r="Y2" i="5"/>
  <c r="Z2" i="5"/>
  <c r="AB2" i="5"/>
  <c r="AC2" i="5"/>
  <c r="AD2" i="5"/>
  <c r="AF2" i="5"/>
  <c r="AG2" i="5"/>
  <c r="AH2" i="5"/>
  <c r="AJ2" i="5"/>
  <c r="AK2" i="5"/>
  <c r="AL2" i="5"/>
  <c r="AN2" i="5"/>
  <c r="AO2" i="5"/>
  <c r="AP2" i="5"/>
  <c r="AR2" i="5"/>
  <c r="AS2" i="5"/>
  <c r="AT2" i="5"/>
  <c r="AV2" i="5"/>
  <c r="AW2" i="5"/>
  <c r="AX2" i="5"/>
  <c r="C3" i="5"/>
  <c r="D3" i="5"/>
  <c r="E3" i="5"/>
  <c r="F3" i="5"/>
  <c r="G3" i="5"/>
  <c r="H3" i="5"/>
  <c r="I3" i="5"/>
  <c r="J3" i="5"/>
  <c r="K3" i="5"/>
  <c r="L3" i="5"/>
  <c r="M3" i="5"/>
  <c r="N3" i="5"/>
  <c r="O3" i="5"/>
  <c r="P3" i="5"/>
  <c r="Q3" i="5"/>
  <c r="R3" i="5"/>
  <c r="S3" i="5"/>
  <c r="T3" i="5"/>
  <c r="U3" i="5"/>
  <c r="V3" i="5"/>
  <c r="X3" i="5"/>
  <c r="Y3" i="5"/>
  <c r="Z3" i="5"/>
  <c r="AB3" i="5"/>
  <c r="AC3" i="5"/>
  <c r="AD3" i="5"/>
  <c r="AF3" i="5"/>
  <c r="AG3" i="5"/>
  <c r="AH3" i="5"/>
  <c r="AJ3" i="5"/>
  <c r="AK3" i="5"/>
  <c r="AL3" i="5"/>
  <c r="AN3" i="5"/>
  <c r="AO3" i="5"/>
  <c r="AP3" i="5"/>
  <c r="AR3" i="5"/>
  <c r="AS3" i="5"/>
  <c r="AT3" i="5"/>
  <c r="AV3" i="5"/>
  <c r="AW3" i="5"/>
  <c r="AX3" i="5"/>
  <c r="C4" i="5"/>
  <c r="D4" i="5"/>
  <c r="E4" i="5"/>
  <c r="F4" i="5"/>
  <c r="G4" i="5"/>
  <c r="H4" i="5"/>
  <c r="I4" i="5"/>
  <c r="J4" i="5"/>
  <c r="K4" i="5"/>
  <c r="L4" i="5"/>
  <c r="M4" i="5"/>
  <c r="N4" i="5"/>
  <c r="O4" i="5"/>
  <c r="P4" i="5"/>
  <c r="Q4" i="5"/>
  <c r="R4" i="5"/>
  <c r="S4" i="5"/>
  <c r="T4" i="5"/>
  <c r="U4" i="5"/>
  <c r="V4" i="5"/>
  <c r="X4" i="5"/>
  <c r="Y4" i="5"/>
  <c r="Z4" i="5"/>
  <c r="AB4" i="5"/>
  <c r="AC4" i="5"/>
  <c r="AD4" i="5"/>
  <c r="AF4" i="5"/>
  <c r="AG4" i="5"/>
  <c r="AH4" i="5"/>
  <c r="AJ4" i="5"/>
  <c r="AK4" i="5"/>
  <c r="AL4" i="5"/>
  <c r="AN4" i="5"/>
  <c r="AO4" i="5"/>
  <c r="AP4" i="5"/>
  <c r="AR4" i="5"/>
  <c r="AS4" i="5"/>
  <c r="AT4" i="5"/>
  <c r="AV4" i="5"/>
  <c r="AW4" i="5"/>
  <c r="AX4" i="5"/>
  <c r="C5" i="5"/>
  <c r="D5" i="5"/>
  <c r="E5" i="5"/>
  <c r="F5" i="5"/>
  <c r="G5" i="5"/>
  <c r="I5" i="5"/>
  <c r="J5" i="5"/>
  <c r="K5" i="5"/>
  <c r="L5" i="5"/>
  <c r="M5" i="5"/>
  <c r="N5" i="5"/>
  <c r="O5" i="5"/>
  <c r="P5" i="5"/>
  <c r="Q5" i="5"/>
  <c r="R5" i="5"/>
  <c r="S5" i="5"/>
  <c r="T5" i="5"/>
  <c r="U5" i="5"/>
  <c r="V5" i="5"/>
  <c r="X5" i="5"/>
  <c r="Y5" i="5"/>
  <c r="Z5" i="5"/>
  <c r="AB5" i="5"/>
  <c r="AC5" i="5"/>
  <c r="AD5" i="5"/>
  <c r="AF5" i="5"/>
  <c r="AG5" i="5"/>
  <c r="AH5" i="5"/>
  <c r="AJ5" i="5"/>
  <c r="AK5" i="5"/>
  <c r="AL5" i="5"/>
  <c r="AN5" i="5"/>
  <c r="AO5" i="5"/>
  <c r="AP5" i="5"/>
  <c r="AR5" i="5"/>
  <c r="AS5" i="5"/>
  <c r="AT5" i="5"/>
  <c r="AV5" i="5"/>
  <c r="AW5" i="5"/>
  <c r="AX5" i="5"/>
  <c r="C6" i="5"/>
  <c r="D6" i="5"/>
  <c r="E6" i="5"/>
  <c r="F6" i="5"/>
  <c r="G6" i="5"/>
  <c r="H6" i="5"/>
  <c r="I6" i="5"/>
  <c r="J6" i="5"/>
  <c r="K6" i="5"/>
  <c r="L6" i="5"/>
  <c r="M6" i="5"/>
  <c r="N6" i="5"/>
  <c r="O6" i="5"/>
  <c r="P6" i="5"/>
  <c r="Q6" i="5"/>
  <c r="R6" i="5"/>
  <c r="S6" i="5"/>
  <c r="T6" i="5"/>
  <c r="U6" i="5"/>
  <c r="V6" i="5"/>
  <c r="X6" i="5"/>
  <c r="Y6" i="5"/>
  <c r="Z6" i="5"/>
  <c r="AB6" i="5"/>
  <c r="AC6" i="5"/>
  <c r="AD6" i="5"/>
  <c r="AF6" i="5"/>
  <c r="AG6" i="5"/>
  <c r="AH6" i="5"/>
  <c r="AJ6" i="5"/>
  <c r="AK6" i="5"/>
  <c r="AL6" i="5"/>
  <c r="AN6" i="5"/>
  <c r="AO6" i="5"/>
  <c r="AP6" i="5"/>
  <c r="AR6" i="5"/>
  <c r="AS6" i="5"/>
  <c r="AT6" i="5"/>
  <c r="AV6" i="5"/>
  <c r="AW6" i="5"/>
  <c r="AX6" i="5"/>
  <c r="C7" i="5"/>
  <c r="D7" i="5"/>
  <c r="E7" i="5"/>
  <c r="F7" i="5"/>
  <c r="G7" i="5"/>
  <c r="H7" i="5"/>
  <c r="I7" i="5"/>
  <c r="J7" i="5"/>
  <c r="K7" i="5"/>
  <c r="L7" i="5"/>
  <c r="M7" i="5"/>
  <c r="N7" i="5"/>
  <c r="O7" i="5"/>
  <c r="P7" i="5"/>
  <c r="Q7" i="5"/>
  <c r="R7" i="5"/>
  <c r="S7" i="5"/>
  <c r="T7" i="5"/>
  <c r="U7" i="5"/>
  <c r="V7" i="5"/>
  <c r="X7" i="5"/>
  <c r="Y7" i="5"/>
  <c r="Z7" i="5"/>
  <c r="AB7" i="5"/>
  <c r="AC7" i="5"/>
  <c r="AD7" i="5"/>
  <c r="AF7" i="5"/>
  <c r="AG7" i="5"/>
  <c r="AH7" i="5"/>
  <c r="AJ7" i="5"/>
  <c r="AK7" i="5"/>
  <c r="AL7" i="5"/>
  <c r="AN7" i="5"/>
  <c r="AO7" i="5"/>
  <c r="AP7" i="5"/>
  <c r="AR7" i="5"/>
  <c r="AS7" i="5"/>
  <c r="AT7" i="5"/>
  <c r="AV7" i="5"/>
  <c r="AW7" i="5"/>
  <c r="AX7" i="5"/>
  <c r="C8" i="5"/>
  <c r="D8" i="5"/>
  <c r="E8" i="5"/>
  <c r="F8" i="5"/>
  <c r="G8" i="5"/>
  <c r="H8" i="5"/>
  <c r="I8" i="5"/>
  <c r="J8" i="5"/>
  <c r="K8" i="5"/>
  <c r="L8" i="5"/>
  <c r="M8" i="5"/>
  <c r="N8" i="5"/>
  <c r="O8" i="5"/>
  <c r="P8" i="5"/>
  <c r="Q8" i="5"/>
  <c r="R8" i="5"/>
  <c r="S8" i="5"/>
  <c r="T8" i="5"/>
  <c r="U8" i="5"/>
  <c r="V8" i="5"/>
  <c r="X8" i="5"/>
  <c r="Y8" i="5"/>
  <c r="Z8" i="5"/>
  <c r="AB8" i="5"/>
  <c r="AC8" i="5"/>
  <c r="AD8" i="5"/>
  <c r="AF8" i="5"/>
  <c r="AG8" i="5"/>
  <c r="AH8" i="5"/>
  <c r="AJ8" i="5"/>
  <c r="AK8" i="5"/>
  <c r="AL8" i="5"/>
  <c r="AN8" i="5"/>
  <c r="AO8" i="5"/>
  <c r="AP8" i="5"/>
  <c r="AR8" i="5"/>
  <c r="AS8" i="5"/>
  <c r="AT8" i="5"/>
  <c r="AV8" i="5"/>
  <c r="AW8" i="5"/>
  <c r="AX8" i="5"/>
  <c r="C9" i="5"/>
  <c r="D9" i="5"/>
  <c r="E9" i="5"/>
  <c r="F9" i="5"/>
  <c r="G9" i="5"/>
  <c r="H9" i="5"/>
  <c r="I9" i="5"/>
  <c r="J9" i="5"/>
  <c r="K9" i="5"/>
  <c r="L9" i="5"/>
  <c r="M9" i="5"/>
  <c r="N9" i="5"/>
  <c r="O9" i="5"/>
  <c r="P9" i="5"/>
  <c r="Q9" i="5"/>
  <c r="R9" i="5"/>
  <c r="S9" i="5"/>
  <c r="T9" i="5"/>
  <c r="U9" i="5"/>
  <c r="V9" i="5"/>
  <c r="X9" i="5"/>
  <c r="Y9" i="5"/>
  <c r="Z9" i="5"/>
  <c r="AB9" i="5"/>
  <c r="AC9" i="5"/>
  <c r="AD9" i="5"/>
  <c r="AF9" i="5"/>
  <c r="AG9" i="5"/>
  <c r="AH9" i="5"/>
  <c r="AJ9" i="5"/>
  <c r="AK9" i="5"/>
  <c r="AL9" i="5"/>
  <c r="AN9" i="5"/>
  <c r="AO9" i="5"/>
  <c r="AP9" i="5"/>
  <c r="AR9" i="5"/>
  <c r="AS9" i="5"/>
  <c r="AT9" i="5"/>
  <c r="AV9" i="5"/>
  <c r="AW9" i="5"/>
  <c r="AX9" i="5"/>
  <c r="C10" i="5"/>
  <c r="D10" i="5"/>
  <c r="E10" i="5"/>
  <c r="F10" i="5"/>
  <c r="G10" i="5"/>
  <c r="H10" i="5"/>
  <c r="I10" i="5"/>
  <c r="J10" i="5"/>
  <c r="K10" i="5"/>
  <c r="L10" i="5"/>
  <c r="M10" i="5"/>
  <c r="N10" i="5"/>
  <c r="O10" i="5"/>
  <c r="P10" i="5"/>
  <c r="Q10" i="5"/>
  <c r="R10" i="5"/>
  <c r="S10" i="5"/>
  <c r="T10" i="5"/>
  <c r="U10" i="5"/>
  <c r="V10" i="5"/>
  <c r="X10" i="5"/>
  <c r="Y10" i="5"/>
  <c r="Z10" i="5"/>
  <c r="AB10" i="5"/>
  <c r="AC10" i="5"/>
  <c r="AD10" i="5"/>
  <c r="AF10" i="5"/>
  <c r="AG10" i="5"/>
  <c r="AH10" i="5"/>
  <c r="AJ10" i="5"/>
  <c r="AK10" i="5"/>
  <c r="AL10" i="5"/>
  <c r="AN10" i="5"/>
  <c r="AO10" i="5"/>
  <c r="AP10" i="5"/>
  <c r="AR10" i="5"/>
  <c r="AS10" i="5"/>
  <c r="AT10" i="5"/>
  <c r="AV10" i="5"/>
  <c r="AW10" i="5"/>
  <c r="AX10" i="5"/>
  <c r="C11" i="5"/>
  <c r="D11" i="5"/>
  <c r="E11" i="5"/>
  <c r="F11" i="5"/>
  <c r="G11" i="5"/>
  <c r="I11" i="5"/>
  <c r="J11" i="5"/>
  <c r="K11" i="5"/>
  <c r="L11" i="5"/>
  <c r="M11" i="5"/>
  <c r="N11" i="5"/>
  <c r="O11" i="5"/>
  <c r="P11" i="5"/>
  <c r="Q11" i="5"/>
  <c r="R11" i="5"/>
  <c r="S11" i="5"/>
  <c r="T11" i="5"/>
  <c r="U11" i="5"/>
  <c r="V11" i="5"/>
  <c r="X11" i="5"/>
  <c r="Y11" i="5"/>
  <c r="Z11" i="5"/>
  <c r="AB11" i="5"/>
  <c r="AC11" i="5"/>
  <c r="AD11" i="5"/>
  <c r="AF11" i="5"/>
  <c r="AG11" i="5"/>
  <c r="AH11" i="5"/>
  <c r="AJ11" i="5"/>
  <c r="AK11" i="5"/>
  <c r="AL11" i="5"/>
  <c r="AN11" i="5"/>
  <c r="AO11" i="5"/>
  <c r="AP11" i="5"/>
  <c r="AR11" i="5"/>
  <c r="AS11" i="5"/>
  <c r="AT11" i="5"/>
  <c r="AV11" i="5"/>
  <c r="AW11" i="5"/>
  <c r="AX11" i="5"/>
  <c r="C12" i="5"/>
  <c r="D12" i="5"/>
  <c r="E12" i="5"/>
  <c r="F12" i="5"/>
  <c r="G12" i="5"/>
  <c r="H12" i="5"/>
  <c r="I12" i="5"/>
  <c r="J12" i="5"/>
  <c r="K12" i="5"/>
  <c r="L12" i="5"/>
  <c r="M12" i="5"/>
  <c r="N12" i="5"/>
  <c r="O12" i="5"/>
  <c r="P12" i="5"/>
  <c r="Q12" i="5"/>
  <c r="R12" i="5"/>
  <c r="S12" i="5"/>
  <c r="T12" i="5"/>
  <c r="U12" i="5"/>
  <c r="V12" i="5"/>
  <c r="X12" i="5"/>
  <c r="Y12" i="5"/>
  <c r="Z12" i="5"/>
  <c r="AB12" i="5"/>
  <c r="AC12" i="5"/>
  <c r="AD12" i="5"/>
  <c r="AF12" i="5"/>
  <c r="AG12" i="5"/>
  <c r="AH12" i="5"/>
  <c r="AJ12" i="5"/>
  <c r="AK12" i="5"/>
  <c r="AL12" i="5"/>
  <c r="AN12" i="5"/>
  <c r="AO12" i="5"/>
  <c r="AP12" i="5"/>
  <c r="AR12" i="5"/>
  <c r="AS12" i="5"/>
  <c r="AT12" i="5"/>
  <c r="AV12" i="5"/>
  <c r="AW12" i="5"/>
  <c r="AX12" i="5"/>
  <c r="C13" i="5"/>
  <c r="D13" i="5"/>
  <c r="E13" i="5"/>
  <c r="F13" i="5"/>
  <c r="G13" i="5"/>
  <c r="H13" i="5"/>
  <c r="I13" i="5"/>
  <c r="J13" i="5"/>
  <c r="K13" i="5"/>
  <c r="L13" i="5"/>
  <c r="M13" i="5"/>
  <c r="N13" i="5"/>
  <c r="O13" i="5"/>
  <c r="P13" i="5"/>
  <c r="Q13" i="5"/>
  <c r="R13" i="5"/>
  <c r="S13" i="5"/>
  <c r="T13" i="5"/>
  <c r="U13" i="5"/>
  <c r="V13" i="5"/>
  <c r="X13" i="5"/>
  <c r="Y13" i="5"/>
  <c r="Z13" i="5"/>
  <c r="AB13" i="5"/>
  <c r="AC13" i="5"/>
  <c r="AD13" i="5"/>
  <c r="AF13" i="5"/>
  <c r="AG13" i="5"/>
  <c r="AH13" i="5"/>
  <c r="AJ13" i="5"/>
  <c r="AK13" i="5"/>
  <c r="AL13" i="5"/>
  <c r="AN13" i="5"/>
  <c r="AO13" i="5"/>
  <c r="AP13" i="5"/>
  <c r="AR13" i="5"/>
  <c r="AS13" i="5"/>
  <c r="AT13" i="5"/>
  <c r="AV13" i="5"/>
  <c r="AW13" i="5"/>
  <c r="AX13" i="5"/>
  <c r="A14" i="5"/>
  <c r="C14" i="5"/>
  <c r="D14" i="5"/>
  <c r="E14" i="5"/>
  <c r="F14" i="5"/>
  <c r="G14" i="5"/>
  <c r="H14" i="5"/>
  <c r="I14" i="5"/>
  <c r="J14" i="5"/>
  <c r="K14" i="5"/>
  <c r="L14" i="5"/>
  <c r="M14" i="5"/>
  <c r="N14" i="5"/>
  <c r="O14" i="5"/>
  <c r="P14" i="5"/>
  <c r="Q14" i="5"/>
  <c r="R14" i="5"/>
  <c r="S14" i="5"/>
  <c r="T14" i="5"/>
  <c r="U14" i="5"/>
  <c r="V14" i="5"/>
  <c r="X14" i="5"/>
  <c r="Y14" i="5"/>
  <c r="Z14" i="5"/>
  <c r="AB14" i="5"/>
  <c r="AC14" i="5"/>
  <c r="AD14" i="5"/>
  <c r="AF14" i="5"/>
  <c r="AG14" i="5"/>
  <c r="AH14" i="5"/>
  <c r="AJ14" i="5"/>
  <c r="AK14" i="5"/>
  <c r="AL14" i="5"/>
  <c r="AN14" i="5"/>
  <c r="AO14" i="5"/>
  <c r="AP14" i="5"/>
  <c r="AR14" i="5"/>
  <c r="AS14" i="5"/>
  <c r="AT14" i="5"/>
  <c r="AV14" i="5"/>
  <c r="AW14" i="5"/>
  <c r="AX14" i="5"/>
  <c r="C15" i="5"/>
  <c r="D15" i="5"/>
  <c r="E15" i="5"/>
  <c r="F15" i="5"/>
  <c r="G15" i="5"/>
  <c r="H15" i="5"/>
  <c r="I15" i="5"/>
  <c r="J15" i="5"/>
  <c r="K15" i="5"/>
  <c r="L15" i="5"/>
  <c r="M15" i="5"/>
  <c r="N15" i="5"/>
  <c r="O15" i="5"/>
  <c r="P15" i="5"/>
  <c r="Q15" i="5"/>
  <c r="R15" i="5"/>
  <c r="S15" i="5"/>
  <c r="T15" i="5"/>
  <c r="U15" i="5"/>
  <c r="V15" i="5"/>
  <c r="X15" i="5"/>
  <c r="Y15" i="5"/>
  <c r="Z15" i="5"/>
  <c r="AB15" i="5"/>
  <c r="AC15" i="5"/>
  <c r="AD15" i="5"/>
  <c r="AF15" i="5"/>
  <c r="AG15" i="5"/>
  <c r="AH15" i="5"/>
  <c r="AJ15" i="5"/>
  <c r="AK15" i="5"/>
  <c r="AL15" i="5"/>
  <c r="AN15" i="5"/>
  <c r="AO15" i="5"/>
  <c r="AP15" i="5"/>
  <c r="AR15" i="5"/>
  <c r="AS15" i="5"/>
  <c r="AT15" i="5"/>
  <c r="AV15" i="5"/>
  <c r="AW15" i="5"/>
  <c r="AX15" i="5"/>
  <c r="C16" i="5"/>
  <c r="D16" i="5"/>
  <c r="E16" i="5"/>
  <c r="F16" i="5"/>
  <c r="G16" i="5"/>
  <c r="H16" i="5"/>
  <c r="I16" i="5"/>
  <c r="J16" i="5"/>
  <c r="K16" i="5"/>
  <c r="L16" i="5"/>
  <c r="M16" i="5"/>
  <c r="N16" i="5"/>
  <c r="O16" i="5"/>
  <c r="P16" i="5"/>
  <c r="Q16" i="5"/>
  <c r="R16" i="5"/>
  <c r="S16" i="5"/>
  <c r="T16" i="5"/>
  <c r="U16" i="5"/>
  <c r="V16" i="5"/>
  <c r="X16" i="5"/>
  <c r="Y16" i="5"/>
  <c r="Z16" i="5"/>
  <c r="AB16" i="5"/>
  <c r="AC16" i="5"/>
  <c r="AD16" i="5"/>
  <c r="AF16" i="5"/>
  <c r="AG16" i="5"/>
  <c r="AH16" i="5"/>
  <c r="AJ16" i="5"/>
  <c r="AK16" i="5"/>
  <c r="AL16" i="5"/>
  <c r="AN16" i="5"/>
  <c r="AO16" i="5"/>
  <c r="AP16" i="5"/>
  <c r="AR16" i="5"/>
  <c r="AS16" i="5"/>
  <c r="AT16" i="5"/>
  <c r="AV16" i="5"/>
  <c r="AW16" i="5"/>
  <c r="AX16" i="5"/>
  <c r="C17" i="5"/>
  <c r="D17" i="5"/>
  <c r="E17" i="5"/>
  <c r="F17" i="5"/>
  <c r="G17" i="5"/>
  <c r="I17" i="5"/>
  <c r="J17" i="5"/>
  <c r="K17" i="5"/>
  <c r="L17" i="5"/>
  <c r="M17" i="5"/>
  <c r="N17" i="5"/>
  <c r="O17" i="5"/>
  <c r="P17" i="5"/>
  <c r="Q17" i="5"/>
  <c r="R17" i="5"/>
  <c r="S17" i="5"/>
  <c r="T17" i="5"/>
  <c r="U17" i="5"/>
  <c r="V17" i="5"/>
  <c r="X17" i="5"/>
  <c r="Y17" i="5"/>
  <c r="Z17" i="5"/>
  <c r="AB17" i="5"/>
  <c r="AC17" i="5"/>
  <c r="AD17" i="5"/>
  <c r="AF17" i="5"/>
  <c r="AG17" i="5"/>
  <c r="AH17" i="5"/>
  <c r="AJ17" i="5"/>
  <c r="AK17" i="5"/>
  <c r="AL17" i="5"/>
  <c r="AN17" i="5"/>
  <c r="AO17" i="5"/>
  <c r="AP17" i="5"/>
  <c r="AR17" i="5"/>
  <c r="AS17" i="5"/>
  <c r="AT17" i="5"/>
  <c r="AV17" i="5"/>
  <c r="AW17" i="5"/>
  <c r="AX17" i="5"/>
  <c r="C18" i="5"/>
  <c r="D18" i="5"/>
  <c r="E18" i="5"/>
  <c r="F18" i="5"/>
  <c r="G18" i="5"/>
  <c r="H18" i="5"/>
  <c r="I18" i="5"/>
  <c r="J18" i="5"/>
  <c r="K18" i="5"/>
  <c r="L18" i="5"/>
  <c r="M18" i="5"/>
  <c r="N18" i="5"/>
  <c r="O18" i="5"/>
  <c r="P18" i="5"/>
  <c r="Q18" i="5"/>
  <c r="R18" i="5"/>
  <c r="S18" i="5"/>
  <c r="T18" i="5"/>
  <c r="U18" i="5"/>
  <c r="V18" i="5"/>
  <c r="X18" i="5"/>
  <c r="Y18" i="5"/>
  <c r="Z18" i="5"/>
  <c r="AB18" i="5"/>
  <c r="AC18" i="5"/>
  <c r="AD18" i="5"/>
  <c r="AF18" i="5"/>
  <c r="AG18" i="5"/>
  <c r="AH18" i="5"/>
  <c r="AJ18" i="5"/>
  <c r="AK18" i="5"/>
  <c r="AL18" i="5"/>
  <c r="AN18" i="5"/>
  <c r="AO18" i="5"/>
  <c r="AP18" i="5"/>
  <c r="AR18" i="5"/>
  <c r="AS18" i="5"/>
  <c r="AT18" i="5"/>
  <c r="AV18" i="5"/>
  <c r="AW18" i="5"/>
  <c r="AX18" i="5"/>
  <c r="C19" i="5"/>
  <c r="D19" i="5"/>
  <c r="E19" i="5"/>
  <c r="F19" i="5"/>
  <c r="G19" i="5"/>
  <c r="H19" i="5"/>
  <c r="I19" i="5"/>
  <c r="J19" i="5"/>
  <c r="K19" i="5"/>
  <c r="L19" i="5"/>
  <c r="M19" i="5"/>
  <c r="N19" i="5"/>
  <c r="O19" i="5"/>
  <c r="P19" i="5"/>
  <c r="Q19" i="5"/>
  <c r="R19" i="5"/>
  <c r="S19" i="5"/>
  <c r="T19" i="5"/>
  <c r="U19" i="5"/>
  <c r="V19" i="5"/>
  <c r="X19" i="5"/>
  <c r="Y19" i="5"/>
  <c r="Z19" i="5"/>
  <c r="AB19" i="5"/>
  <c r="AC19" i="5"/>
  <c r="AD19" i="5"/>
  <c r="AF19" i="5"/>
  <c r="AG19" i="5"/>
  <c r="AH19" i="5"/>
  <c r="AJ19" i="5"/>
  <c r="AK19" i="5"/>
  <c r="AL19" i="5"/>
  <c r="AN19" i="5"/>
  <c r="AO19" i="5"/>
  <c r="AP19" i="5"/>
  <c r="AR19" i="5"/>
  <c r="AS19" i="5"/>
  <c r="AT19" i="5"/>
  <c r="AV19" i="5"/>
  <c r="AW19" i="5"/>
  <c r="AX19" i="5"/>
  <c r="C20" i="5"/>
  <c r="D20" i="5"/>
  <c r="E20" i="5"/>
  <c r="F20" i="5"/>
  <c r="G20" i="5"/>
  <c r="H20" i="5"/>
  <c r="I20" i="5"/>
  <c r="J20" i="5"/>
  <c r="K20" i="5"/>
  <c r="L20" i="5"/>
  <c r="M20" i="5"/>
  <c r="N20" i="5"/>
  <c r="O20" i="5"/>
  <c r="P20" i="5"/>
  <c r="Q20" i="5"/>
  <c r="R20" i="5"/>
  <c r="S20" i="5"/>
  <c r="T20" i="5"/>
  <c r="U20" i="5"/>
  <c r="V20" i="5"/>
  <c r="X20" i="5"/>
  <c r="Y20" i="5"/>
  <c r="Z20" i="5"/>
  <c r="AB20" i="5"/>
  <c r="AC20" i="5"/>
  <c r="AD20" i="5"/>
  <c r="AF20" i="5"/>
  <c r="AG20" i="5"/>
  <c r="AH20" i="5"/>
  <c r="AJ20" i="5"/>
  <c r="AK20" i="5"/>
  <c r="AL20" i="5"/>
  <c r="AN20" i="5"/>
  <c r="AO20" i="5"/>
  <c r="AP20" i="5"/>
  <c r="AR20" i="5"/>
  <c r="AS20" i="5"/>
  <c r="AT20" i="5"/>
  <c r="AV20" i="5"/>
  <c r="AW20" i="5"/>
  <c r="AX20" i="5"/>
  <c r="C21" i="5"/>
  <c r="D21" i="5"/>
  <c r="E21" i="5"/>
  <c r="F21" i="5"/>
  <c r="G21" i="5"/>
  <c r="H21" i="5"/>
  <c r="I21" i="5"/>
  <c r="J21" i="5"/>
  <c r="K21" i="5"/>
  <c r="L21" i="5"/>
  <c r="M21" i="5"/>
  <c r="N21" i="5"/>
  <c r="O21" i="5"/>
  <c r="P21" i="5"/>
  <c r="Q21" i="5"/>
  <c r="R21" i="5"/>
  <c r="S21" i="5"/>
  <c r="T21" i="5"/>
  <c r="U21" i="5"/>
  <c r="V21" i="5"/>
  <c r="X21" i="5"/>
  <c r="Y21" i="5"/>
  <c r="Z21" i="5"/>
  <c r="AB21" i="5"/>
  <c r="AC21" i="5"/>
  <c r="AD21" i="5"/>
  <c r="AF21" i="5"/>
  <c r="AG21" i="5"/>
  <c r="AH21" i="5"/>
  <c r="AJ21" i="5"/>
  <c r="AK21" i="5"/>
  <c r="AL21" i="5"/>
  <c r="AN21" i="5"/>
  <c r="AO21" i="5"/>
  <c r="AP21" i="5"/>
  <c r="AR21" i="5"/>
  <c r="AS21" i="5"/>
  <c r="AT21" i="5"/>
  <c r="AV21" i="5"/>
  <c r="AW21" i="5"/>
  <c r="AX21" i="5"/>
  <c r="C22" i="5"/>
  <c r="D22" i="5"/>
  <c r="E22" i="5"/>
  <c r="F22" i="5"/>
  <c r="G22" i="5"/>
  <c r="H22" i="5"/>
  <c r="I22" i="5"/>
  <c r="J22" i="5"/>
  <c r="K22" i="5"/>
  <c r="L22" i="5"/>
  <c r="M22" i="5"/>
  <c r="N22" i="5"/>
  <c r="O22" i="5"/>
  <c r="P22" i="5"/>
  <c r="Q22" i="5"/>
  <c r="R22" i="5"/>
  <c r="S22" i="5"/>
  <c r="T22" i="5"/>
  <c r="U22" i="5"/>
  <c r="V22" i="5"/>
  <c r="X22" i="5"/>
  <c r="Y22" i="5"/>
  <c r="Z22" i="5"/>
  <c r="AB22" i="5"/>
  <c r="AC22" i="5"/>
  <c r="AD22" i="5"/>
  <c r="AF22" i="5"/>
  <c r="AG22" i="5"/>
  <c r="AH22" i="5"/>
  <c r="AJ22" i="5"/>
  <c r="AK22" i="5"/>
  <c r="AL22" i="5"/>
  <c r="AN22" i="5"/>
  <c r="AO22" i="5"/>
  <c r="AP22" i="5"/>
  <c r="AR22" i="5"/>
  <c r="AS22" i="5"/>
  <c r="AT22" i="5"/>
  <c r="AV22" i="5"/>
  <c r="AW22" i="5"/>
  <c r="AX22" i="5"/>
  <c r="C23" i="5"/>
  <c r="D23" i="5"/>
  <c r="E23" i="5"/>
  <c r="F23" i="5"/>
  <c r="G23" i="5"/>
  <c r="I23" i="5"/>
  <c r="J23" i="5"/>
  <c r="K23" i="5"/>
  <c r="L23" i="5"/>
  <c r="M23" i="5"/>
  <c r="N23" i="5"/>
  <c r="O23" i="5"/>
  <c r="P23" i="5"/>
  <c r="Q23" i="5"/>
  <c r="R23" i="5"/>
  <c r="S23" i="5"/>
  <c r="T23" i="5"/>
  <c r="U23" i="5"/>
  <c r="V23" i="5"/>
  <c r="X23" i="5"/>
  <c r="Y23" i="5"/>
  <c r="Z23" i="5"/>
  <c r="AB23" i="5"/>
  <c r="AC23" i="5"/>
  <c r="AD23" i="5"/>
  <c r="AF23" i="5"/>
  <c r="AG23" i="5"/>
  <c r="AH23" i="5"/>
  <c r="AJ23" i="5"/>
  <c r="AK23" i="5"/>
  <c r="AL23" i="5"/>
  <c r="AN23" i="5"/>
  <c r="AO23" i="5"/>
  <c r="AP23" i="5"/>
  <c r="AR23" i="5"/>
  <c r="AS23" i="5"/>
  <c r="AT23" i="5"/>
  <c r="AV23" i="5"/>
  <c r="AW23" i="5"/>
  <c r="AX23" i="5"/>
  <c r="C24" i="5"/>
  <c r="D24" i="5"/>
  <c r="E24" i="5"/>
  <c r="F24" i="5"/>
  <c r="G24" i="5"/>
  <c r="H24" i="5"/>
  <c r="I24" i="5"/>
  <c r="J24" i="5"/>
  <c r="K24" i="5"/>
  <c r="L24" i="5"/>
  <c r="M24" i="5"/>
  <c r="N24" i="5"/>
  <c r="O24" i="5"/>
  <c r="P24" i="5"/>
  <c r="Q24" i="5"/>
  <c r="R24" i="5"/>
  <c r="S24" i="5"/>
  <c r="T24" i="5"/>
  <c r="U24" i="5"/>
  <c r="V24" i="5"/>
  <c r="X24" i="5"/>
  <c r="Y24" i="5"/>
  <c r="Z24" i="5"/>
  <c r="AB24" i="5"/>
  <c r="AC24" i="5"/>
  <c r="AD24" i="5"/>
  <c r="AF24" i="5"/>
  <c r="AG24" i="5"/>
  <c r="AH24" i="5"/>
  <c r="AJ24" i="5"/>
  <c r="AK24" i="5"/>
  <c r="AL24" i="5"/>
  <c r="AN24" i="5"/>
  <c r="AO24" i="5"/>
  <c r="AP24" i="5"/>
  <c r="AR24" i="5"/>
  <c r="AS24" i="5"/>
  <c r="AT24" i="5"/>
  <c r="AV24" i="5"/>
  <c r="AW24" i="5"/>
  <c r="AX24" i="5"/>
  <c r="C25" i="5"/>
  <c r="D25" i="5"/>
  <c r="E25" i="5"/>
  <c r="F25" i="5"/>
  <c r="G25" i="5"/>
  <c r="H25" i="5"/>
  <c r="I25" i="5"/>
  <c r="J25" i="5"/>
  <c r="K25" i="5"/>
  <c r="L25" i="5"/>
  <c r="M25" i="5"/>
  <c r="N25" i="5"/>
  <c r="O25" i="5"/>
  <c r="P25" i="5"/>
  <c r="Q25" i="5"/>
  <c r="R25" i="5"/>
  <c r="S25" i="5"/>
  <c r="T25" i="5"/>
  <c r="U25" i="5"/>
  <c r="V25" i="5"/>
  <c r="X25" i="5"/>
  <c r="Y25" i="5"/>
  <c r="Z25" i="5"/>
  <c r="AB25" i="5"/>
  <c r="AC25" i="5"/>
  <c r="AD25" i="5"/>
  <c r="AF25" i="5"/>
  <c r="AG25" i="5"/>
  <c r="AH25" i="5"/>
  <c r="AJ25" i="5"/>
  <c r="AK25" i="5"/>
  <c r="AL25" i="5"/>
  <c r="AN25" i="5"/>
  <c r="AO25" i="5"/>
  <c r="AP25" i="5"/>
  <c r="AR25" i="5"/>
  <c r="AS25" i="5"/>
  <c r="AT25" i="5"/>
  <c r="AV25" i="5"/>
  <c r="AW25" i="5"/>
  <c r="AX25" i="5"/>
  <c r="A26" i="5"/>
  <c r="C26" i="5"/>
  <c r="D26" i="5"/>
  <c r="E26" i="5"/>
  <c r="F26" i="5"/>
  <c r="G26" i="5"/>
  <c r="H26" i="5"/>
  <c r="I26" i="5"/>
  <c r="J26" i="5"/>
  <c r="K26" i="5"/>
  <c r="L26" i="5"/>
  <c r="M26" i="5"/>
  <c r="N26" i="5"/>
  <c r="O26" i="5"/>
  <c r="P26" i="5"/>
  <c r="Q26" i="5"/>
  <c r="R26" i="5"/>
  <c r="S26" i="5"/>
  <c r="T26" i="5"/>
  <c r="U26" i="5"/>
  <c r="V26" i="5"/>
  <c r="X26" i="5"/>
  <c r="Y26" i="5"/>
  <c r="Z26" i="5"/>
  <c r="AB26" i="5"/>
  <c r="AC26" i="5"/>
  <c r="AD26" i="5"/>
  <c r="AF26" i="5"/>
  <c r="AG26" i="5"/>
  <c r="AH26" i="5"/>
  <c r="AJ26" i="5"/>
  <c r="AK26" i="5"/>
  <c r="AL26" i="5"/>
  <c r="AN26" i="5"/>
  <c r="AO26" i="5"/>
  <c r="AP26" i="5"/>
  <c r="AR26" i="5"/>
  <c r="AS26" i="5"/>
  <c r="AT26" i="5"/>
  <c r="AV26" i="5"/>
  <c r="AW26" i="5"/>
  <c r="AX26" i="5"/>
  <c r="C27" i="5"/>
  <c r="D27" i="5"/>
  <c r="E27" i="5"/>
  <c r="F27" i="5"/>
  <c r="G27" i="5"/>
  <c r="H27" i="5"/>
  <c r="I27" i="5"/>
  <c r="J27" i="5"/>
  <c r="K27" i="5"/>
  <c r="L27" i="5"/>
  <c r="M27" i="5"/>
  <c r="N27" i="5"/>
  <c r="O27" i="5"/>
  <c r="P27" i="5"/>
  <c r="Q27" i="5"/>
  <c r="R27" i="5"/>
  <c r="S27" i="5"/>
  <c r="T27" i="5"/>
  <c r="U27" i="5"/>
  <c r="V27" i="5"/>
  <c r="X27" i="5"/>
  <c r="Y27" i="5"/>
  <c r="Z27" i="5"/>
  <c r="AB27" i="5"/>
  <c r="AC27" i="5"/>
  <c r="AD27" i="5"/>
  <c r="AF27" i="5"/>
  <c r="AG27" i="5"/>
  <c r="AH27" i="5"/>
  <c r="AJ27" i="5"/>
  <c r="AK27" i="5"/>
  <c r="AL27" i="5"/>
  <c r="AN27" i="5"/>
  <c r="AO27" i="5"/>
  <c r="AP27" i="5"/>
  <c r="AR27" i="5"/>
  <c r="AS27" i="5"/>
  <c r="AT27" i="5"/>
  <c r="AV27" i="5"/>
  <c r="AW27" i="5"/>
  <c r="AX27" i="5"/>
  <c r="C28" i="5"/>
  <c r="D28" i="5"/>
  <c r="E28" i="5"/>
  <c r="F28" i="5"/>
  <c r="G28" i="5"/>
  <c r="H28" i="5"/>
  <c r="I28" i="5"/>
  <c r="J28" i="5"/>
  <c r="K28" i="5"/>
  <c r="L28" i="5"/>
  <c r="M28" i="5"/>
  <c r="N28" i="5"/>
  <c r="O28" i="5"/>
  <c r="P28" i="5"/>
  <c r="Q28" i="5"/>
  <c r="R28" i="5"/>
  <c r="S28" i="5"/>
  <c r="T28" i="5"/>
  <c r="U28" i="5"/>
  <c r="V28" i="5"/>
  <c r="X28" i="5"/>
  <c r="Y28" i="5"/>
  <c r="Z28" i="5"/>
  <c r="AB28" i="5"/>
  <c r="AC28" i="5"/>
  <c r="AD28" i="5"/>
  <c r="AF28" i="5"/>
  <c r="AG28" i="5"/>
  <c r="AH28" i="5"/>
  <c r="AJ28" i="5"/>
  <c r="AK28" i="5"/>
  <c r="AL28" i="5"/>
  <c r="AN28" i="5"/>
  <c r="AO28" i="5"/>
  <c r="AP28" i="5"/>
  <c r="AR28" i="5"/>
  <c r="AS28" i="5"/>
  <c r="AT28" i="5"/>
  <c r="AV28" i="5"/>
  <c r="AW28" i="5"/>
  <c r="AX28" i="5"/>
  <c r="C29" i="5"/>
  <c r="D29" i="5"/>
  <c r="E29" i="5"/>
  <c r="F29" i="5"/>
  <c r="G29" i="5"/>
  <c r="I29" i="5"/>
  <c r="J29" i="5"/>
  <c r="K29" i="5"/>
  <c r="L29" i="5"/>
  <c r="M29" i="5"/>
  <c r="N29" i="5"/>
  <c r="O29" i="5"/>
  <c r="P29" i="5"/>
  <c r="Q29" i="5"/>
  <c r="R29" i="5"/>
  <c r="S29" i="5"/>
  <c r="T29" i="5"/>
  <c r="U29" i="5"/>
  <c r="V29" i="5"/>
  <c r="X29" i="5"/>
  <c r="Y29" i="5"/>
  <c r="Z29" i="5"/>
  <c r="AB29" i="5"/>
  <c r="AC29" i="5"/>
  <c r="AD29" i="5"/>
  <c r="AF29" i="5"/>
  <c r="AG29" i="5"/>
  <c r="AH29" i="5"/>
  <c r="AJ29" i="5"/>
  <c r="AK29" i="5"/>
  <c r="AL29" i="5"/>
  <c r="AN29" i="5"/>
  <c r="AO29" i="5"/>
  <c r="AP29" i="5"/>
  <c r="AR29" i="5"/>
  <c r="AS29" i="5"/>
  <c r="AT29" i="5"/>
  <c r="AV29" i="5"/>
  <c r="AW29" i="5"/>
  <c r="AX29" i="5"/>
  <c r="C30" i="5"/>
  <c r="D30" i="5"/>
  <c r="E30" i="5"/>
  <c r="F30" i="5"/>
  <c r="G30" i="5"/>
  <c r="H30" i="5"/>
  <c r="I30" i="5"/>
  <c r="J30" i="5"/>
  <c r="K30" i="5"/>
  <c r="L30" i="5"/>
  <c r="M30" i="5"/>
  <c r="N30" i="5"/>
  <c r="O30" i="5"/>
  <c r="P30" i="5"/>
  <c r="Q30" i="5"/>
  <c r="R30" i="5"/>
  <c r="S30" i="5"/>
  <c r="T30" i="5"/>
  <c r="U30" i="5"/>
  <c r="V30" i="5"/>
  <c r="X30" i="5"/>
  <c r="Y30" i="5"/>
  <c r="Z30" i="5"/>
  <c r="AB30" i="5"/>
  <c r="AC30" i="5"/>
  <c r="AD30" i="5"/>
  <c r="AF30" i="5"/>
  <c r="AG30" i="5"/>
  <c r="AH30" i="5"/>
  <c r="AJ30" i="5"/>
  <c r="AK30" i="5"/>
  <c r="AL30" i="5"/>
  <c r="AN30" i="5"/>
  <c r="AO30" i="5"/>
  <c r="AP30" i="5"/>
  <c r="AR30" i="5"/>
  <c r="AS30" i="5"/>
  <c r="AT30" i="5"/>
  <c r="AV30" i="5"/>
  <c r="AW30" i="5"/>
  <c r="AX30" i="5"/>
  <c r="C31" i="5"/>
  <c r="D31" i="5"/>
  <c r="E31" i="5"/>
  <c r="F31" i="5"/>
  <c r="G31" i="5"/>
  <c r="H31" i="5"/>
  <c r="I31" i="5"/>
  <c r="J31" i="5"/>
  <c r="K31" i="5"/>
  <c r="L31" i="5"/>
  <c r="M31" i="5"/>
  <c r="N31" i="5"/>
  <c r="O31" i="5"/>
  <c r="P31" i="5"/>
  <c r="Q31" i="5"/>
  <c r="R31" i="5"/>
  <c r="S31" i="5"/>
  <c r="T31" i="5"/>
  <c r="U31" i="5"/>
  <c r="V31" i="5"/>
  <c r="X31" i="5"/>
  <c r="Y31" i="5"/>
  <c r="Z31" i="5"/>
  <c r="AB31" i="5"/>
  <c r="AC31" i="5"/>
  <c r="AD31" i="5"/>
  <c r="AF31" i="5"/>
  <c r="AG31" i="5"/>
  <c r="AH31" i="5"/>
  <c r="AJ31" i="5"/>
  <c r="AK31" i="5"/>
  <c r="AL31" i="5"/>
  <c r="AN31" i="5"/>
  <c r="AO31" i="5"/>
  <c r="AP31" i="5"/>
  <c r="AR31" i="5"/>
  <c r="AS31" i="5"/>
  <c r="AT31" i="5"/>
  <c r="AV31" i="5"/>
  <c r="AW31" i="5"/>
  <c r="AX31" i="5"/>
  <c r="C2" i="7"/>
  <c r="D2" i="7"/>
  <c r="E2" i="7"/>
  <c r="F2" i="7"/>
  <c r="G2" i="7"/>
  <c r="I2" i="7"/>
  <c r="J2" i="7"/>
  <c r="K2" i="7"/>
  <c r="C3" i="7"/>
  <c r="D3" i="7"/>
  <c r="E3" i="7"/>
  <c r="F3" i="7"/>
  <c r="G3" i="7"/>
  <c r="H3" i="7"/>
  <c r="I3" i="7"/>
  <c r="J3" i="7"/>
  <c r="K3" i="7"/>
  <c r="C4" i="7"/>
  <c r="D4" i="7"/>
  <c r="E4" i="7"/>
  <c r="F4" i="7"/>
  <c r="G4" i="7"/>
  <c r="I4" i="7"/>
  <c r="J4" i="7"/>
  <c r="K4" i="7"/>
  <c r="C5" i="7"/>
  <c r="D5" i="7"/>
  <c r="E5" i="7"/>
  <c r="F5" i="7"/>
  <c r="G5" i="7"/>
  <c r="I5" i="7"/>
  <c r="J5" i="7"/>
  <c r="K5" i="7"/>
  <c r="C6" i="7"/>
  <c r="D6" i="7"/>
  <c r="E6" i="7"/>
  <c r="F6" i="7"/>
  <c r="G6" i="7"/>
  <c r="H6" i="7"/>
  <c r="I6" i="7"/>
  <c r="J6" i="7"/>
  <c r="K6" i="7"/>
  <c r="C7" i="7"/>
  <c r="D7" i="7"/>
  <c r="E7" i="7"/>
  <c r="F7" i="7"/>
  <c r="G7" i="7"/>
  <c r="I7" i="7"/>
  <c r="J7" i="7"/>
  <c r="K7" i="7"/>
  <c r="C8" i="7"/>
  <c r="D8" i="7"/>
  <c r="E8" i="7"/>
  <c r="F8" i="7"/>
  <c r="G8" i="7"/>
  <c r="H8" i="7"/>
  <c r="I8" i="7"/>
  <c r="J8" i="7"/>
  <c r="K8" i="7"/>
  <c r="C9" i="7"/>
  <c r="D9" i="7"/>
  <c r="E9" i="7"/>
  <c r="F9" i="7"/>
  <c r="G9" i="7"/>
  <c r="I9" i="7"/>
  <c r="J9" i="7"/>
  <c r="K9" i="7"/>
  <c r="C10" i="7"/>
  <c r="D10" i="7"/>
  <c r="E10" i="7"/>
  <c r="F10" i="7"/>
  <c r="G10" i="7"/>
  <c r="I10" i="7"/>
  <c r="J10" i="7"/>
  <c r="K10" i="7"/>
  <c r="C11" i="7"/>
  <c r="D11" i="7"/>
  <c r="E11" i="7"/>
  <c r="F11" i="7"/>
  <c r="G11" i="7"/>
  <c r="H11" i="7"/>
  <c r="I11" i="7"/>
  <c r="J11" i="7"/>
  <c r="K11" i="7"/>
  <c r="C12" i="7"/>
  <c r="D12" i="7"/>
  <c r="E12" i="7"/>
  <c r="F12" i="7"/>
  <c r="G12" i="7"/>
  <c r="I12" i="7"/>
  <c r="J12" i="7"/>
  <c r="K12" i="7"/>
  <c r="C13" i="7"/>
  <c r="D13" i="7"/>
  <c r="E13" i="7"/>
  <c r="F13" i="7"/>
  <c r="G13" i="7"/>
  <c r="I13" i="7"/>
  <c r="J13" i="7"/>
  <c r="K13" i="7"/>
  <c r="C14" i="7"/>
  <c r="D14" i="7"/>
  <c r="E14" i="7"/>
  <c r="F14" i="7"/>
  <c r="G14" i="7"/>
  <c r="H14" i="7"/>
  <c r="I14" i="7"/>
  <c r="J14" i="7"/>
  <c r="K14" i="7"/>
  <c r="C15" i="7"/>
  <c r="D15" i="7"/>
  <c r="E15" i="7"/>
  <c r="F15" i="7"/>
  <c r="G15" i="7"/>
  <c r="H15" i="7"/>
  <c r="I15" i="7"/>
  <c r="J15" i="7"/>
  <c r="K15" i="7"/>
  <c r="C16" i="7"/>
  <c r="D16" i="7"/>
  <c r="E16" i="7"/>
  <c r="F16" i="7"/>
  <c r="G16" i="7"/>
  <c r="H16" i="7"/>
  <c r="I16" i="7"/>
  <c r="J16" i="7"/>
  <c r="K16" i="7"/>
  <c r="C17" i="7"/>
  <c r="D17" i="7"/>
  <c r="E17" i="7"/>
  <c r="F17" i="7"/>
  <c r="G17" i="7"/>
  <c r="H17" i="7"/>
  <c r="I17" i="7"/>
  <c r="J17" i="7"/>
  <c r="K17" i="7"/>
  <c r="C18" i="7"/>
  <c r="D18" i="7"/>
  <c r="E18" i="7"/>
  <c r="F18" i="7"/>
  <c r="G18" i="7"/>
  <c r="H18" i="7"/>
  <c r="I18" i="7"/>
  <c r="J18" i="7"/>
  <c r="K18" i="7"/>
  <c r="C19" i="7"/>
  <c r="D19" i="7"/>
  <c r="E19" i="7"/>
  <c r="F19" i="7"/>
  <c r="G19" i="7"/>
  <c r="H19" i="7"/>
  <c r="I19" i="7"/>
  <c r="J19" i="7"/>
  <c r="K19" i="7"/>
  <c r="C20" i="7"/>
  <c r="D20" i="7"/>
  <c r="E20" i="7"/>
  <c r="F20" i="7"/>
  <c r="G20" i="7"/>
  <c r="H20" i="7"/>
  <c r="I20" i="7"/>
  <c r="J20" i="7"/>
  <c r="K20" i="7"/>
  <c r="C21" i="7"/>
  <c r="D21" i="7"/>
  <c r="E21" i="7"/>
  <c r="F21" i="7"/>
  <c r="G21" i="7"/>
  <c r="H21" i="7"/>
  <c r="I21" i="7"/>
  <c r="J21" i="7"/>
  <c r="K21" i="7"/>
  <c r="C22" i="7"/>
  <c r="D22" i="7"/>
  <c r="E22" i="7"/>
  <c r="F22" i="7"/>
  <c r="G22" i="7"/>
  <c r="H22" i="7"/>
  <c r="I22" i="7"/>
  <c r="J22" i="7"/>
  <c r="K22" i="7"/>
  <c r="C23" i="7"/>
  <c r="D23" i="7"/>
  <c r="E23" i="7"/>
  <c r="F23" i="7"/>
  <c r="G23" i="7"/>
  <c r="H23" i="7"/>
  <c r="I23" i="7"/>
  <c r="J23" i="7"/>
  <c r="K23" i="7"/>
  <c r="C24" i="7"/>
  <c r="D24" i="7"/>
  <c r="E24" i="7"/>
  <c r="F24" i="7"/>
  <c r="G24" i="7"/>
  <c r="H24" i="7"/>
  <c r="I24" i="7"/>
  <c r="J24" i="7"/>
  <c r="K24" i="7"/>
  <c r="C25" i="7"/>
  <c r="D25" i="7"/>
  <c r="E25" i="7"/>
  <c r="F25" i="7"/>
  <c r="G25" i="7"/>
  <c r="H25" i="7"/>
  <c r="I25" i="7"/>
  <c r="J25" i="7"/>
  <c r="K25" i="7"/>
  <c r="C26" i="7"/>
  <c r="D26" i="7"/>
  <c r="E26" i="7"/>
  <c r="F26" i="7"/>
  <c r="G26" i="7"/>
  <c r="H26" i="7"/>
  <c r="I26" i="7"/>
  <c r="J26" i="7"/>
  <c r="K26" i="7"/>
  <c r="C27" i="7"/>
  <c r="D27" i="7"/>
  <c r="E27" i="7"/>
  <c r="F27" i="7"/>
  <c r="G27" i="7"/>
  <c r="H27" i="7"/>
  <c r="I27" i="7"/>
  <c r="J27" i="7"/>
  <c r="K27" i="7"/>
  <c r="C28" i="7"/>
  <c r="D28" i="7"/>
  <c r="E28" i="7"/>
  <c r="F28" i="7"/>
  <c r="G28" i="7"/>
  <c r="H28" i="7"/>
  <c r="I28" i="7"/>
  <c r="J28" i="7"/>
  <c r="K28" i="7"/>
  <c r="C29" i="7"/>
  <c r="D29" i="7"/>
  <c r="E29" i="7"/>
  <c r="F29" i="7"/>
  <c r="G29" i="7"/>
  <c r="H29" i="7"/>
  <c r="I29" i="7"/>
  <c r="J29" i="7"/>
  <c r="K29" i="7"/>
  <c r="C30" i="7"/>
  <c r="D30" i="7"/>
  <c r="E30" i="7"/>
  <c r="F30" i="7"/>
  <c r="G30" i="7"/>
  <c r="H30" i="7"/>
  <c r="I30" i="7"/>
  <c r="J30" i="7"/>
  <c r="K30" i="7"/>
  <c r="C31" i="7"/>
  <c r="D31" i="7"/>
  <c r="E31" i="7"/>
  <c r="F31" i="7"/>
  <c r="G31" i="7"/>
  <c r="I31" i="7"/>
  <c r="J31" i="7"/>
  <c r="K31" i="7"/>
  <c r="Q2" i="6" l="1"/>
  <c r="AE2" i="6"/>
  <c r="AD2" i="6"/>
  <c r="AL2" i="6"/>
  <c r="BV40" i="3"/>
  <c r="S2" i="6"/>
  <c r="AI2" i="6"/>
  <c r="AY6" i="5"/>
  <c r="BU29" i="3"/>
  <c r="AE2" i="5"/>
  <c r="BT21" i="3"/>
  <c r="H5" i="7"/>
  <c r="E2" i="6"/>
  <c r="BW42" i="3"/>
  <c r="BW29" i="3"/>
  <c r="BW24" i="3"/>
  <c r="AA2" i="5"/>
  <c r="BR21" i="3"/>
  <c r="H10" i="7"/>
  <c r="U2" i="6"/>
  <c r="BV41" i="3"/>
  <c r="BR23" i="3"/>
  <c r="H9" i="7"/>
  <c r="AL6" i="4"/>
  <c r="BR41" i="3"/>
  <c r="BT35" i="3"/>
  <c r="BR32" i="3"/>
  <c r="AM6" i="4"/>
  <c r="AH2" i="6"/>
  <c r="BL42" i="3"/>
  <c r="BX40" i="3"/>
  <c r="BO29" i="3"/>
  <c r="BS42" i="3"/>
  <c r="AQ7" i="5"/>
  <c r="BL20"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3" i="3"/>
  <c r="W2" i="6"/>
  <c r="AJ2" i="6"/>
  <c r="BR37" i="3"/>
  <c r="BV37" i="3"/>
  <c r="BX27" i="3"/>
  <c r="BP41" i="3"/>
  <c r="BQ41" i="3" s="1"/>
  <c r="BR35" i="3"/>
  <c r="BV35" i="3"/>
  <c r="BX21" i="3"/>
  <c r="AN2" i="6"/>
  <c r="BR40" i="3"/>
  <c r="BL24" i="3"/>
  <c r="BM20" i="3"/>
  <c r="BN20" i="3" s="1"/>
  <c r="BS20" i="3"/>
  <c r="BU20" i="3"/>
  <c r="I2" i="6"/>
  <c r="F2" i="6"/>
  <c r="H2" i="5"/>
  <c r="AC2" i="6"/>
  <c r="G2" i="6"/>
  <c r="BV7" i="3"/>
  <c r="BX30" i="3"/>
  <c r="BX11" i="3"/>
  <c r="BX9" i="3"/>
  <c r="BP21" i="3"/>
  <c r="BQ21" i="3" s="1"/>
  <c r="BP18" i="3"/>
  <c r="BQ18" i="3" s="1"/>
  <c r="AG2" i="6"/>
  <c r="BT11" i="3"/>
  <c r="BP7" i="3"/>
  <c r="BQ7" i="3" s="1"/>
  <c r="AF2" i="6"/>
  <c r="BX32" i="3"/>
  <c r="BP35" i="3"/>
  <c r="BQ35" i="3" s="1"/>
  <c r="BV9" i="3"/>
  <c r="BO33" i="3"/>
  <c r="BS33" i="3"/>
  <c r="BL33" i="3"/>
  <c r="BW33" i="3"/>
  <c r="Q6" i="6"/>
  <c r="BP15" i="3"/>
  <c r="BQ15" i="3" s="1"/>
  <c r="BV22" i="3"/>
  <c r="BR15" i="3"/>
  <c r="BT8" i="3"/>
  <c r="J3" i="6"/>
  <c r="AM2" i="6"/>
  <c r="AK2" i="6"/>
  <c r="BM38" i="3"/>
  <c r="BN38" i="3" s="1"/>
  <c r="BO38" i="3"/>
  <c r="BV26" i="3"/>
  <c r="BP26" i="3"/>
  <c r="BQ26" i="3" s="1"/>
  <c r="BX26" i="3"/>
  <c r="BR26" i="3"/>
  <c r="X2" i="6"/>
  <c r="BT26" i="3"/>
  <c r="BP19" i="3"/>
  <c r="BQ19" i="3" s="1"/>
  <c r="BR17" i="3"/>
  <c r="BT15" i="3"/>
  <c r="BP9" i="3"/>
  <c r="BQ9" i="3" s="1"/>
  <c r="BT6" i="3"/>
  <c r="BP6" i="3"/>
  <c r="BQ6" i="3" s="1"/>
  <c r="F3" i="6"/>
  <c r="BT3" i="3"/>
  <c r="BV3" i="3"/>
  <c r="BP3" i="3"/>
  <c r="BQ3" i="3" s="1"/>
  <c r="AK6" i="4"/>
  <c r="T3" i="6"/>
  <c r="BR19" i="3"/>
  <c r="BP14" i="3"/>
  <c r="BQ14" i="3" s="1"/>
  <c r="BX14" i="3"/>
  <c r="BR14" i="3"/>
  <c r="BT14" i="3"/>
  <c r="P2" i="6"/>
  <c r="BV14" i="3"/>
  <c r="BP8" i="3"/>
  <c r="BQ8" i="3" s="1"/>
  <c r="A24" i="5"/>
  <c r="A16" i="5"/>
  <c r="A8" i="5"/>
  <c r="H2" i="7"/>
  <c r="A29" i="5"/>
  <c r="A21" i="5"/>
  <c r="A13" i="5"/>
  <c r="A5" i="5"/>
  <c r="AI6" i="4"/>
  <c r="AJ6" i="4" s="1"/>
  <c r="BO42" i="3"/>
  <c r="BV39" i="3"/>
  <c r="BS38" i="3"/>
  <c r="AA4" i="6"/>
  <c r="BV30" i="3"/>
  <c r="BP30" i="3"/>
  <c r="BQ30" i="3" s="1"/>
  <c r="BV27" i="3"/>
  <c r="BP27" i="3"/>
  <c r="BQ27" i="3" s="1"/>
  <c r="BT22" i="3"/>
  <c r="BT18" i="3"/>
  <c r="BP17" i="3"/>
  <c r="BQ17" i="3" s="1"/>
  <c r="BP12" i="3"/>
  <c r="BQ12" i="3" s="1"/>
  <c r="BX12" i="3"/>
  <c r="L2" i="6"/>
  <c r="BR12" i="3"/>
  <c r="BT12" i="3"/>
  <c r="BV12" i="3"/>
  <c r="BR8" i="3"/>
  <c r="BM33" i="3"/>
  <c r="BN33" i="3" s="1"/>
  <c r="BR27" i="3"/>
  <c r="BV19" i="3"/>
  <c r="BR6" i="3"/>
  <c r="BV6" i="3"/>
  <c r="BR3" i="3"/>
  <c r="BT40" i="3"/>
  <c r="BR36" i="3"/>
  <c r="BR30" i="3"/>
  <c r="A23" i="5"/>
  <c r="A15" i="5"/>
  <c r="A7" i="5"/>
  <c r="AH9" i="6"/>
  <c r="BM42" i="3"/>
  <c r="BN42" i="3" s="1"/>
  <c r="BV31" i="3"/>
  <c r="AB2" i="6"/>
  <c r="BP31" i="3"/>
  <c r="BQ31" i="3" s="1"/>
  <c r="BX31" i="3"/>
  <c r="BR31" i="3"/>
  <c r="BT31" i="3"/>
  <c r="BV28" i="3"/>
  <c r="BP28" i="3"/>
  <c r="BQ28" i="3" s="1"/>
  <c r="BX28" i="3"/>
  <c r="BR28" i="3"/>
  <c r="BT28" i="3"/>
  <c r="Z2" i="6"/>
  <c r="BP23" i="3"/>
  <c r="BQ23" i="3" s="1"/>
  <c r="BV23" i="3"/>
  <c r="BV17" i="3"/>
  <c r="BR9" i="3"/>
  <c r="BV8" i="3"/>
  <c r="BV18" i="3"/>
  <c r="AH6" i="4"/>
  <c r="A31" i="5"/>
  <c r="A28" i="5"/>
  <c r="A20" i="5"/>
  <c r="A12" i="5"/>
  <c r="A4" i="5"/>
  <c r="AJ6" i="6"/>
  <c r="BP39" i="3"/>
  <c r="BQ39" i="3" s="1"/>
  <c r="BV36" i="3"/>
  <c r="BU33" i="3"/>
  <c r="AC4" i="6"/>
  <c r="BV32" i="3"/>
  <c r="BP32" i="3"/>
  <c r="BQ32" i="3" s="1"/>
  <c r="BU24" i="3"/>
  <c r="BM24" i="3"/>
  <c r="BN24" i="3" s="1"/>
  <c r="BV21" i="3"/>
  <c r="BT19" i="3"/>
  <c r="N2" i="6"/>
  <c r="BR7" i="3"/>
  <c r="E7" i="6"/>
  <c r="AN6" i="6"/>
  <c r="AL6" i="6"/>
  <c r="BR39" i="3"/>
  <c r="BP36" i="3"/>
  <c r="BQ36" i="3" s="1"/>
  <c r="BP40" i="3"/>
  <c r="BQ40" i="3" s="1"/>
  <c r="A25" i="5"/>
  <c r="A17" i="5"/>
  <c r="A9" i="5"/>
  <c r="B6" i="5"/>
  <c r="BT37" i="3"/>
  <c r="BP37" i="3"/>
  <c r="BQ37" i="3" s="1"/>
  <c r="BT32" i="3"/>
  <c r="BS29" i="3"/>
  <c r="BO24" i="3"/>
  <c r="BT23" i="3"/>
  <c r="BP22" i="3"/>
  <c r="BQ22" i="3" s="1"/>
  <c r="BO20" i="3"/>
  <c r="BR18" i="3"/>
  <c r="BT17" i="3"/>
  <c r="K6" i="6"/>
  <c r="BP11" i="3"/>
  <c r="BQ11" i="3" s="1"/>
  <c r="BU42" i="3"/>
  <c r="BR11" i="3"/>
  <c r="BT41" i="3"/>
  <c r="BT39" i="3"/>
  <c r="BW38" i="3"/>
  <c r="BL38" i="3"/>
  <c r="BT36" i="3"/>
  <c r="BM29" i="3"/>
  <c r="BN29" i="3" s="1"/>
  <c r="BS24" i="3"/>
  <c r="BR22" i="3"/>
  <c r="BT9" i="3"/>
  <c r="BT7" i="3"/>
  <c r="BU38" i="3"/>
  <c r="BT30" i="3"/>
  <c r="BL29" i="3"/>
  <c r="BT27" i="3"/>
  <c r="BV15" i="3"/>
  <c r="BV11" i="3"/>
  <c r="BX22" i="3"/>
  <c r="BW20" i="3"/>
  <c r="BX19" i="3"/>
  <c r="BX17" i="3"/>
</calcChain>
</file>

<file path=xl/sharedStrings.xml><?xml version="1.0" encoding="utf-8"?>
<sst xmlns="http://schemas.openxmlformats.org/spreadsheetml/2006/main" count="609" uniqueCount="145">
  <si>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</si>
  <si>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</si>
  <si>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</si>
  <si>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</si>
  <si>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</si>
  <si>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</si>
  <si>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</si>
  <si>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</si>
  <si>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</si>
  <si>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</si>
  <si>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</si>
  <si>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</si>
  <si>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</si>
  <si>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</si>
  <si>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</si>
  <si>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</si>
  <si>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</si>
  <si>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</si>
  <si>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</si>
  <si>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</si>
  <si>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</si>
  <si>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</si>
  <si>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</si>
  <si>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</si>
  <si>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</si>
  <si>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</si>
  <si>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</si>
  <si>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</si>
  <si>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</si>
  <si>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</si>
  <si>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</si>
  <si>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Microplacoid</t>
  </si>
  <si>
    <t xml:space="preserve">     Macroplacoid row</t>
  </si>
  <si>
    <t xml:space="preserve">     Placoid row</t>
  </si>
  <si>
    <t xml:space="preserve">     External base</t>
  </si>
  <si>
    <t xml:space="preserve">     External primary branch</t>
  </si>
  <si>
    <t xml:space="preserve">     External secondary branch</t>
  </si>
  <si>
    <r>
      <t xml:space="preserve">     External base/primary branch (</t>
    </r>
    <r>
      <rPr>
        <i/>
        <sz val="10"/>
        <rFont val="Calibri"/>
        <family val="2"/>
        <charset val="238"/>
      </rPr>
      <t>cct</t>
    </r>
    <r>
      <rPr>
        <sz val="10"/>
        <rFont val="Calibri"/>
        <family val="2"/>
        <charset val="238"/>
      </rPr>
      <t>)</t>
    </r>
  </si>
  <si>
    <t xml:space="preserve">     Internal base</t>
  </si>
  <si>
    <t xml:space="preserve">     Internal primary branch</t>
  </si>
  <si>
    <t xml:space="preserve">     Internal secondary branch</t>
  </si>
  <si>
    <r>
      <t xml:space="preserve">     Internal base/primary branch (</t>
    </r>
    <r>
      <rPr>
        <i/>
        <sz val="10"/>
        <rFont val="Calibri"/>
        <family val="2"/>
        <charset val="238"/>
      </rPr>
      <t>cct</t>
    </r>
    <r>
      <rPr>
        <sz val="10"/>
        <rFont val="Calibri"/>
        <family val="2"/>
        <charset val="238"/>
      </rPr>
      <t>)</t>
    </r>
  </si>
  <si>
    <t xml:space="preserve">     Anterior base</t>
  </si>
  <si>
    <t xml:space="preserve">     Anterior primary branch</t>
  </si>
  <si>
    <t xml:space="preserve">     Anterior secondary branch</t>
  </si>
  <si>
    <r>
      <t xml:space="preserve">     Anterior base/primary branch (</t>
    </r>
    <r>
      <rPr>
        <i/>
        <sz val="10"/>
        <rFont val="Calibri"/>
        <family val="2"/>
        <charset val="238"/>
      </rPr>
      <t>cct</t>
    </r>
    <r>
      <rPr>
        <sz val="10"/>
        <rFont val="Calibri"/>
        <family val="2"/>
        <charset val="238"/>
      </rPr>
      <t>)</t>
    </r>
  </si>
  <si>
    <t xml:space="preserve">     Posterior base</t>
  </si>
  <si>
    <t xml:space="preserve">     Posterior primary branch</t>
  </si>
  <si>
    <t xml:space="preserve">     Posterior secondary branch</t>
  </si>
  <si>
    <r>
      <t xml:space="preserve">     Posterior base/primary branch (</t>
    </r>
    <r>
      <rPr>
        <i/>
        <sz val="10"/>
        <rFont val="Calibri"/>
        <family val="2"/>
        <charset val="238"/>
      </rPr>
      <t>cct</t>
    </r>
    <r>
      <rPr>
        <sz val="10"/>
        <rFont val="Calibri"/>
        <family val="2"/>
        <charset val="238"/>
      </rPr>
      <t>)</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</si>
  <si>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</si>
  <si>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</si>
  <si>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</si>
  <si>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</si>
  <si>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</si>
  <si>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</si>
  <si>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</si>
  <si>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</si>
  <si>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</si>
  <si>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</si>
  <si>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</si>
  <si>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</si>
  <si>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</si>
  <si>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</si>
  <si>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</si>
  <si>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Terminal disc width</t>
  </si>
  <si>
    <t>Inter-process distance</t>
  </si>
  <si>
    <t>Number of processes on the egg circumference</t>
  </si>
  <si>
    <t>Individual</t>
  </si>
  <si>
    <t>Buccal tube length</t>
  </si>
  <si>
    <t>Pharyngeal tube length</t>
  </si>
  <si>
    <t>Buccopharyngeal tube length</t>
  </si>
  <si>
    <t>Buccal/pharyngeal tube length ratio</t>
  </si>
  <si>
    <t>Stylet support insertion point</t>
  </si>
  <si>
    <t>Buccal tube external width</t>
  </si>
  <si>
    <t>Buccal tube internal width</t>
  </si>
  <si>
    <t>Ventral lamina length</t>
  </si>
  <si>
    <t>Macroplacoid 1</t>
  </si>
  <si>
    <t>Macroplacoid 2</t>
  </si>
  <si>
    <t>Macroplacoid 3</t>
  </si>
  <si>
    <t>Microplacoid</t>
  </si>
  <si>
    <t>Septulum</t>
  </si>
  <si>
    <t>Macroplacoid row</t>
  </si>
  <si>
    <t>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</si>
  <si>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</si>
  <si>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</si>
  <si>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</si>
  <si>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</si>
  <si>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</si>
  <si>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</si>
  <si>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</si>
  <si>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</si>
  <si>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</si>
  <si>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</si>
  <si>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</si>
  <si>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</si>
  <si>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heights</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</si>
  <si>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</si>
  <si>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</si>
  <si>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</si>
  <si>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</si>
  <si>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</si>
  <si>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</si>
  <si>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</si>
  <si>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</si>
  <si>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heights</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</si>
  <si>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</si>
  <si>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</si>
  <si>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</si>
  <si>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</si>
  <si>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</si>
  <si>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</si>
  <si>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</si>
  <si>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</si>
  <si>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heights</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</si>
  <si>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</si>
  <si>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</si>
  <si>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</si>
  <si>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</si>
  <si>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</si>
  <si>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</si>
  <si>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</si>
  <si>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</si>
  <si>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</si>
  <si>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</si>
  <si>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r>
      <t xml:space="preserve">Crenubiotus salishani </t>
    </r>
    <r>
      <rPr>
        <b/>
        <sz val="16"/>
        <rFont val="Arial CE"/>
      </rPr>
      <t>sp. nov.</t>
    </r>
  </si>
  <si>
    <t>Canada.S1916</t>
  </si>
  <si>
    <t>YES</t>
  </si>
  <si>
    <t>Matteo Vecchi</t>
  </si>
  <si>
    <t>04/03/2021</t>
  </si>
  <si>
    <t>Quadrangular pores diagonal length</t>
  </si>
  <si>
    <t>Round pores diagonal major axis length</t>
  </si>
  <si>
    <t>Average</t>
  </si>
  <si>
    <t>sd</t>
  </si>
  <si>
    <t>min</t>
  </si>
  <si>
    <t>max</t>
  </si>
  <si>
    <t>RBCM 022-00002-002 S1916_SL3</t>
  </si>
  <si>
    <t>S1916_SL2_B(HOL) RBCM 022-00002-001</t>
  </si>
  <si>
    <t>S1916_SL2_A RBCM 022-00002-001</t>
  </si>
  <si>
    <t>JYUt.S1916_SL1_A</t>
  </si>
  <si>
    <t>S1916_SL2_D RBCM 022-00002-001</t>
  </si>
  <si>
    <t>https://doi.org/10.3409/fb_70-3.11</t>
  </si>
  <si>
    <t>Published in: Folia Biologica (Kraków), vol. 70 (2022), No 3.</t>
  </si>
  <si>
    <r>
      <t xml:space="preserve">SUPPLEMENTARY MATERIALS FOR THE ARTICLE: 
</t>
    </r>
    <r>
      <rPr>
        <b/>
        <sz val="11"/>
        <rFont val="Times New Roman"/>
        <family val="1"/>
        <charset val="238"/>
      </rPr>
      <t>A New Species of the Genus Crenubiotus (Tardigrada: Eutardigrada: Adorybiotidae) from Salt Spring Island, Strait of Georgia, British Columbia (Canada)</t>
    </r>
    <r>
      <rPr>
        <sz val="11"/>
        <rFont val="Times New Roman"/>
        <family val="1"/>
        <charset val="238"/>
      </rPr>
      <t xml:space="preserve">
Matteo VECCHI, Henry CHOONG, Sara CALHIM</t>
    </r>
  </si>
  <si>
    <r>
      <t>SM.01.</t>
    </r>
    <r>
      <rPr>
        <sz val="12"/>
        <rFont val="Calibri"/>
        <family val="2"/>
        <charset val="238"/>
      </rPr>
      <t xml:space="preserve"> Morphometric data for </t>
    </r>
    <r>
      <rPr>
        <i/>
        <sz val="12"/>
        <rFont val="Calibri"/>
        <family val="2"/>
        <charset val="238"/>
      </rPr>
      <t>Crenubiotus salishani</t>
    </r>
    <r>
      <rPr>
        <sz val="12"/>
        <rFont val="Calibri"/>
        <family val="2"/>
        <charset val="238"/>
      </rPr>
      <t xml:space="preserve"> </t>
    </r>
    <r>
      <rPr>
        <b/>
        <sz val="12"/>
        <rFont val="Calibri"/>
        <family val="2"/>
        <charset val="238"/>
      </rPr>
      <t>sp. nov.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</si>
</sst>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3"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
      <b/>
      <sz val="16"/>
      <name val="Arial CE"/>
    </font>
    <font>
      <sz val="11"/>
      <name val="Times New Roman"/>
      <family val="1"/>
      <charset val="238"/>
    </font>
    <font>
      <b/>
      <sz val="11"/>
      <name val="Times New Roman"/>
      <family val="1"/>
      <charset val="238"/>
    </font>
  </fonts>
  <fills count="9">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46">
    <xf numFmtId="0" fontId="0" fillId="0" borderId="0" xfId="0"/>
    <xf numFmtId="0" fontId="5" fillId="0" borderId="1" xfId="0" applyFont="1" applyFill="1" applyBorder="1" applyAlignment="1">
      <alignment horizontal="right"/>
    </xf>
    <xf numFmtId="0" fontId="6" fillId="0" borderId="0" xfId="0" applyFont="1" applyFill="1" applyBorder="1" applyAlignment="1">
      <alignment horizontal="center"/>
    </xf>
    <xf numFmtId="0" fontId="5" fillId="0" borderId="1" xfId="0" applyFont="1" applyFill="1" applyBorder="1" applyAlignment="1">
      <alignment horizontal="left"/>
    </xf>
    <xf numFmtId="0" fontId="6" fillId="0" borderId="1" xfId="0" applyFont="1" applyFill="1" applyBorder="1" applyAlignment="1">
      <alignment horizontal="center"/>
    </xf>
    <xf numFmtId="0" fontId="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1" xfId="0" applyFont="1" applyFill="1" applyBorder="1" applyAlignment="1">
      <alignment horizontal="left"/>
    </xf>
    <xf numFmtId="164" fontId="6" fillId="0" borderId="1" xfId="0" applyNumberFormat="1" applyFont="1" applyFill="1" applyBorder="1" applyAlignment="1">
      <alignment horizontal="center"/>
    </xf>
    <xf numFmtId="0" fontId="6" fillId="0" borderId="5" xfId="0" applyFont="1" applyFill="1" applyBorder="1" applyAlignment="1">
      <alignment horizontal="left"/>
    </xf>
    <xf numFmtId="0" fontId="6" fillId="0" borderId="6" xfId="0"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xf>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0" fontId="6" fillId="0" borderId="9" xfId="0" applyFont="1" applyFill="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Fill="1" applyBorder="1" applyAlignment="1">
      <alignment horizontal="left" vertical="center"/>
    </xf>
    <xf numFmtId="1" fontId="8" fillId="0" borderId="6"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right" vertical="center"/>
    </xf>
    <xf numFmtId="1" fontId="6"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1" fontId="6" fillId="0" borderId="6" xfId="0" applyNumberFormat="1" applyFont="1" applyFill="1" applyBorder="1" applyAlignment="1">
      <alignment horizontal="center" vertical="center"/>
    </xf>
    <xf numFmtId="1" fontId="6" fillId="0" borderId="0" xfId="0" applyNumberFormat="1" applyFont="1" applyFill="1" applyBorder="1" applyAlignment="1">
      <alignment horizontal="right" vertical="center"/>
    </xf>
    <xf numFmtId="1" fontId="6" fillId="0" borderId="0" xfId="0" applyNumberFormat="1" applyFont="1" applyFill="1" applyBorder="1" applyAlignment="1">
      <alignment horizontal="center" vertical="center"/>
    </xf>
    <xf numFmtId="1" fontId="6" fillId="0" borderId="0" xfId="0" applyNumberFormat="1" applyFont="1" applyFill="1" applyBorder="1" applyAlignment="1">
      <alignment horizontal="left" vertical="center"/>
    </xf>
    <xf numFmtId="0" fontId="0" fillId="0" borderId="0" xfId="0" applyAlignment="1">
      <alignment vertical="top"/>
    </xf>
    <xf numFmtId="1" fontId="6" fillId="0" borderId="17" xfId="0" applyNumberFormat="1" applyFont="1" applyFill="1" applyBorder="1" applyAlignment="1">
      <alignment horizontal="center" vertical="center"/>
    </xf>
    <xf numFmtId="164" fontId="6" fillId="0" borderId="0" xfId="0" applyNumberFormat="1" applyFont="1" applyFill="1" applyBorder="1" applyAlignment="1">
      <alignment horizontal="right" vertical="center"/>
    </xf>
    <xf numFmtId="164" fontId="6" fillId="0" borderId="0" xfId="0" applyNumberFormat="1" applyFont="1" applyFill="1" applyBorder="1" applyAlignment="1">
      <alignment horizontal="left" vertical="center"/>
    </xf>
    <xf numFmtId="164" fontId="8" fillId="0" borderId="0" xfId="0" applyNumberFormat="1" applyFont="1" applyFill="1" applyBorder="1" applyAlignment="1">
      <alignment horizontal="right" vertical="center"/>
    </xf>
    <xf numFmtId="164" fontId="8" fillId="0" borderId="6" xfId="0" applyNumberFormat="1" applyFont="1" applyFill="1" applyBorder="1" applyAlignment="1">
      <alignment horizontal="left" vertical="center"/>
    </xf>
    <xf numFmtId="164" fontId="6" fillId="0" borderId="17"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4" fontId="6" fillId="0" borderId="19" xfId="0" applyNumberFormat="1" applyFont="1" applyFill="1" applyBorder="1" applyAlignment="1">
      <alignment horizontal="center" vertical="center"/>
    </xf>
    <xf numFmtId="164" fontId="9" fillId="2" borderId="20" xfId="0" applyNumberFormat="1" applyFont="1" applyFill="1" applyBorder="1" applyAlignment="1">
      <alignment horizontal="center"/>
    </xf>
    <xf numFmtId="0" fontId="5" fillId="0" borderId="21"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 fontId="6" fillId="0" borderId="22" xfId="0" applyNumberFormat="1"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0" fontId="6" fillId="0" borderId="24" xfId="0" applyFont="1" applyFill="1" applyBorder="1" applyAlignment="1">
      <alignment horizontal="left"/>
    </xf>
    <xf numFmtId="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25" xfId="0" applyNumberFormat="1" applyFont="1" applyFill="1" applyBorder="1" applyAlignment="1">
      <alignment horizontal="center"/>
    </xf>
    <xf numFmtId="164" fontId="6" fillId="0" borderId="26" xfId="0" applyNumberFormat="1" applyFont="1" applyFill="1" applyBorder="1" applyAlignment="1">
      <alignment horizontal="center" vertical="center" wrapText="1"/>
    </xf>
    <xf numFmtId="0" fontId="6" fillId="0" borderId="29" xfId="0" applyFont="1" applyFill="1" applyBorder="1" applyAlignment="1">
      <alignment horizontal="left" vertical="center" wrapText="1"/>
    </xf>
    <xf numFmtId="164" fontId="6" fillId="0" borderId="30" xfId="0" applyNumberFormat="1" applyFont="1" applyFill="1" applyBorder="1" applyAlignment="1">
      <alignment horizontal="center"/>
    </xf>
    <xf numFmtId="164" fontId="6" fillId="0" borderId="9" xfId="0" applyNumberFormat="1" applyFont="1" applyFill="1" applyBorder="1" applyAlignment="1">
      <alignment horizontal="center" vertical="center" wrapText="1"/>
    </xf>
    <xf numFmtId="0" fontId="6" fillId="0" borderId="31" xfId="0" applyFont="1" applyFill="1" applyBorder="1" applyAlignment="1">
      <alignment horizontal="left" vertical="center" wrapText="1"/>
    </xf>
    <xf numFmtId="164" fontId="6" fillId="0" borderId="32" xfId="0" applyNumberFormat="1" applyFont="1" applyFill="1" applyBorder="1" applyAlignment="1">
      <alignment horizontal="center"/>
    </xf>
    <xf numFmtId="164" fontId="6" fillId="0" borderId="33" xfId="0" applyNumberFormat="1" applyFont="1" applyFill="1" applyBorder="1" applyAlignment="1">
      <alignment horizontal="center" vertical="center" wrapText="1"/>
    </xf>
    <xf numFmtId="0" fontId="6" fillId="0" borderId="36" xfId="0" applyFont="1" applyFill="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Fill="1" applyBorder="1" applyAlignment="1">
      <alignment horizontal="left" vertical="center"/>
    </xf>
    <xf numFmtId="1" fontId="6" fillId="0" borderId="19"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xf>
    <xf numFmtId="164" fontId="6" fillId="0" borderId="32" xfId="0" applyNumberFormat="1" applyFont="1" applyFill="1" applyBorder="1" applyAlignment="1">
      <alignment horizontal="center" vertical="center" wrapText="1"/>
    </xf>
    <xf numFmtId="0" fontId="6" fillId="0" borderId="36" xfId="0" applyFont="1" applyFill="1" applyBorder="1" applyAlignment="1">
      <alignment horizontal="left"/>
    </xf>
    <xf numFmtId="164" fontId="6" fillId="0" borderId="25" xfId="0" applyNumberFormat="1" applyFont="1" applyFill="1" applyBorder="1" applyAlignment="1">
      <alignment horizontal="center" vertical="center" wrapText="1"/>
    </xf>
    <xf numFmtId="164" fontId="6" fillId="0" borderId="30" xfId="0" applyNumberFormat="1" applyFont="1" applyFill="1" applyBorder="1" applyAlignment="1">
      <alignment horizontal="center" vertical="center" wrapText="1"/>
    </xf>
    <xf numFmtId="164" fontId="6" fillId="0" borderId="40" xfId="0" applyNumberFormat="1" applyFont="1" applyFill="1" applyBorder="1" applyAlignment="1">
      <alignment horizontal="center" vertical="center" wrapText="1"/>
    </xf>
    <xf numFmtId="164" fontId="6" fillId="0" borderId="41" xfId="0" applyNumberFormat="1" applyFont="1" applyFill="1" applyBorder="1" applyAlignment="1">
      <alignment horizontal="center" vertical="center" wrapText="1"/>
    </xf>
    <xf numFmtId="0" fontId="6" fillId="0" borderId="44" xfId="0" applyFont="1" applyFill="1" applyBorder="1" applyAlignment="1">
      <alignment horizontal="left"/>
    </xf>
    <xf numFmtId="164" fontId="6" fillId="0" borderId="45" xfId="0" applyNumberFormat="1" applyFont="1" applyFill="1" applyBorder="1" applyAlignment="1">
      <alignment horizontal="center" vertical="center"/>
    </xf>
    <xf numFmtId="164" fontId="6" fillId="0" borderId="45" xfId="0" applyNumberFormat="1" applyFont="1" applyFill="1" applyBorder="1" applyAlignment="1">
      <alignment horizontal="left" vertical="center"/>
    </xf>
    <xf numFmtId="164" fontId="6" fillId="0" borderId="45" xfId="0" applyNumberFormat="1" applyFont="1" applyFill="1" applyBorder="1" applyAlignment="1">
      <alignment horizontal="right" vertical="center"/>
    </xf>
    <xf numFmtId="0" fontId="6" fillId="0" borderId="45" xfId="0" applyFont="1" applyFill="1" applyBorder="1" applyAlignment="1">
      <alignment horizontal="center" vertical="center"/>
    </xf>
    <xf numFmtId="0" fontId="6" fillId="0" borderId="45" xfId="0" applyFont="1" applyFill="1" applyBorder="1" applyAlignment="1">
      <alignment horizontal="left"/>
    </xf>
    <xf numFmtId="0" fontId="5" fillId="0" borderId="21" xfId="0" applyFont="1" applyFill="1" applyBorder="1" applyAlignment="1">
      <alignment horizontal="left" vertical="center" wrapText="1"/>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5" fillId="0" borderId="46" xfId="0" applyFont="1" applyFill="1" applyBorder="1" applyAlignment="1">
      <alignment horizontal="left" vertical="center" wrapText="1"/>
    </xf>
    <xf numFmtId="164" fontId="8" fillId="0" borderId="0" xfId="0" applyNumberFormat="1" applyFont="1" applyFill="1" applyBorder="1" applyAlignment="1">
      <alignment horizontal="left" vertical="center"/>
    </xf>
    <xf numFmtId="0" fontId="6" fillId="4" borderId="0" xfId="0" applyFont="1" applyFill="1" applyBorder="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Fill="1" applyBorder="1" applyAlignment="1">
      <alignment horizontal="center"/>
    </xf>
    <xf numFmtId="1" fontId="16" fillId="0" borderId="1" xfId="0" applyNumberFormat="1" applyFont="1" applyFill="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Fill="1" applyBorder="1" applyAlignment="1">
      <alignment horizontal="center"/>
    </xf>
    <xf numFmtId="164" fontId="16" fillId="0" borderId="1" xfId="0" applyNumberFormat="1" applyFont="1" applyFill="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Fill="1" applyBorder="1" applyAlignment="1">
      <alignment horizontal="center"/>
    </xf>
    <xf numFmtId="164" fontId="7" fillId="0" borderId="1" xfId="0" applyNumberFormat="1" applyFont="1" applyFill="1" applyBorder="1" applyAlignment="1">
      <alignment horizontal="center"/>
    </xf>
    <xf numFmtId="164" fontId="8" fillId="0" borderId="1" xfId="0" applyNumberFormat="1" applyFont="1" applyFill="1" applyBorder="1" applyAlignment="1">
      <alignment horizontal="center"/>
    </xf>
    <xf numFmtId="9" fontId="6" fillId="0" borderId="1" xfId="2" applyFont="1" applyFill="1" applyBorder="1" applyAlignment="1">
      <alignment horizontal="centerContinuous" vertical="center"/>
    </xf>
    <xf numFmtId="0" fontId="5" fillId="0" borderId="1" xfId="0" applyFont="1" applyFill="1" applyBorder="1" applyAlignment="1">
      <alignment horizontal="centerContinuous"/>
    </xf>
    <xf numFmtId="1" fontId="5" fillId="0" borderId="1" xfId="0" applyNumberFormat="1" applyFont="1" applyFill="1" applyBorder="1" applyAlignment="1">
      <alignment horizontal="centerContinuous"/>
    </xf>
    <xf numFmtId="0" fontId="5" fillId="0" borderId="2" xfId="0" applyFont="1" applyFill="1" applyBorder="1" applyAlignment="1">
      <alignment horizontal="centerContinuous" vertical="center"/>
    </xf>
    <xf numFmtId="0" fontId="5" fillId="0" borderId="21" xfId="0" applyFont="1" applyFill="1" applyBorder="1" applyAlignment="1">
      <alignment horizontal="centerContinuous" vertical="center"/>
    </xf>
    <xf numFmtId="0" fontId="5" fillId="0" borderId="50" xfId="0" applyFont="1" applyFill="1" applyBorder="1" applyAlignment="1">
      <alignment horizontal="left" vertical="center"/>
    </xf>
    <xf numFmtId="0" fontId="5" fillId="0" borderId="4" xfId="0" applyFont="1" applyFill="1" applyBorder="1" applyAlignment="1">
      <alignment horizontal="left" vertical="center"/>
    </xf>
    <xf numFmtId="0" fontId="5" fillId="0" borderId="51" xfId="0" applyFont="1" applyFill="1" applyBorder="1" applyAlignment="1">
      <alignment horizontal="centerContinuous" vertical="center"/>
    </xf>
    <xf numFmtId="0" fontId="5" fillId="0" borderId="50"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52" xfId="0" applyFont="1" applyFill="1" applyBorder="1" applyAlignment="1">
      <alignment horizontal="centerContinuous" vertical="center"/>
    </xf>
    <xf numFmtId="0" fontId="20" fillId="0" borderId="1" xfId="0" applyFont="1" applyFill="1" applyBorder="1" applyAlignment="1">
      <alignment horizontal="left" vertical="top" wrapText="1"/>
    </xf>
    <xf numFmtId="0" fontId="20" fillId="0" borderId="0" xfId="0" applyFont="1" applyFill="1" applyAlignment="1">
      <alignment horizontal="center" vertical="top"/>
    </xf>
    <xf numFmtId="0" fontId="22" fillId="7" borderId="11" xfId="0" applyFont="1" applyFill="1" applyBorder="1" applyAlignment="1">
      <alignment horizontal="center" vertical="top" wrapText="1"/>
    </xf>
    <xf numFmtId="0" fontId="23" fillId="7" borderId="12" xfId="0" applyFont="1" applyFill="1" applyBorder="1" applyAlignment="1">
      <alignment horizontal="left" vertical="top" wrapText="1"/>
    </xf>
    <xf numFmtId="0" fontId="22" fillId="7" borderId="13" xfId="0" applyFont="1" applyFill="1" applyBorder="1" applyAlignment="1">
      <alignment horizontal="center" vertical="top" wrapText="1"/>
    </xf>
    <xf numFmtId="0" fontId="23" fillId="7" borderId="14" xfId="0" applyFont="1" applyFill="1" applyBorder="1" applyAlignment="1">
      <alignment horizontal="left" vertical="top" wrapText="1"/>
    </xf>
    <xf numFmtId="0" fontId="23" fillId="7" borderId="15" xfId="0" applyFont="1" applyFill="1" applyBorder="1" applyAlignment="1">
      <alignment horizontal="left" vertical="top" wrapText="1"/>
    </xf>
    <xf numFmtId="0" fontId="24" fillId="8" borderId="13" xfId="0" applyFont="1" applyFill="1" applyBorder="1" applyAlignment="1">
      <alignment horizontal="center" vertical="top" wrapText="1"/>
    </xf>
    <xf numFmtId="0" fontId="23" fillId="8" borderId="15" xfId="0" applyFont="1" applyFill="1" applyBorder="1" applyAlignment="1">
      <alignment horizontal="left" vertical="top" wrapText="1"/>
    </xf>
    <xf numFmtId="0" fontId="22" fillId="7" borderId="16" xfId="0" applyFont="1" applyFill="1" applyBorder="1" applyAlignment="1">
      <alignment horizontal="center" vertical="top" wrapText="1"/>
    </xf>
    <xf numFmtId="0" fontId="25" fillId="7" borderId="47" xfId="1" applyFont="1" applyFill="1" applyBorder="1" applyAlignment="1" applyProtection="1">
      <alignment horizontal="left" vertical="top" wrapText="1"/>
    </xf>
    <xf numFmtId="0" fontId="20" fillId="0" borderId="1" xfId="0" applyNumberFormat="1" applyFont="1" applyFill="1" applyBorder="1" applyAlignment="1">
      <alignment horizontal="left" vertical="top" wrapText="1"/>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8" fillId="0" borderId="0" xfId="0" applyNumberFormat="1" applyFont="1" applyFill="1" applyBorder="1" applyAlignment="1">
      <alignment horizontal="right" vertical="center"/>
    </xf>
    <xf numFmtId="165" fontId="6" fillId="0" borderId="0" xfId="0" applyNumberFormat="1" applyFont="1" applyFill="1" applyBorder="1" applyAlignment="1">
      <alignment horizontal="center"/>
    </xf>
    <xf numFmtId="165" fontId="8" fillId="0" borderId="6" xfId="0" applyNumberFormat="1" applyFont="1" applyFill="1" applyBorder="1" applyAlignment="1">
      <alignment horizontal="left" vertical="center"/>
    </xf>
    <xf numFmtId="165" fontId="8" fillId="0" borderId="6"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65" fontId="6" fillId="0" borderId="18" xfId="2" applyNumberFormat="1" applyFont="1" applyFill="1" applyBorder="1" applyAlignment="1">
      <alignment horizontal="right" vertical="center"/>
    </xf>
    <xf numFmtId="165" fontId="6" fillId="0" borderId="19" xfId="2" applyNumberFormat="1" applyFont="1" applyFill="1" applyBorder="1" applyAlignment="1">
      <alignment horizontal="left" vertical="center"/>
    </xf>
    <xf numFmtId="165" fontId="6" fillId="0" borderId="18" xfId="2" applyNumberFormat="1" applyFont="1" applyFill="1" applyBorder="1" applyAlignment="1">
      <alignment horizontal="center" vertical="center"/>
    </xf>
    <xf numFmtId="165" fontId="6" fillId="0" borderId="54" xfId="2" applyNumberFormat="1" applyFont="1" applyFill="1" applyBorder="1" applyAlignment="1">
      <alignment horizontal="center" vertical="center"/>
    </xf>
    <xf numFmtId="1"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Fill="1" applyAlignment="1">
      <alignment horizontal="center" vertical="top" wrapText="1"/>
    </xf>
    <xf numFmtId="2" fontId="20" fillId="0" borderId="1" xfId="0" applyNumberFormat="1" applyFont="1" applyFill="1" applyBorder="1" applyAlignment="1">
      <alignment horizontal="center" vertical="top" wrapText="1"/>
    </xf>
    <xf numFmtId="164" fontId="20" fillId="0" borderId="1" xfId="0" applyNumberFormat="1" applyFont="1" applyFill="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Fill="1" applyAlignment="1">
      <alignment horizontal="center" vertical="top" wrapText="1"/>
    </xf>
    <xf numFmtId="1" fontId="20" fillId="0" borderId="0" xfId="0" applyNumberFormat="1" applyFont="1" applyFill="1" applyAlignment="1">
      <alignment horizontal="center" vertical="top" wrapText="1"/>
    </xf>
    <xf numFmtId="1" fontId="20" fillId="0" borderId="1" xfId="0" applyNumberFormat="1" applyFont="1" applyFill="1" applyBorder="1" applyAlignment="1">
      <alignment horizontal="center" vertical="top" wrapText="1"/>
    </xf>
    <xf numFmtId="164"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Fill="1" applyBorder="1" applyAlignment="1">
      <alignment horizontal="left" vertical="top"/>
    </xf>
    <xf numFmtId="0" fontId="27" fillId="0" borderId="1" xfId="0" applyFont="1" applyBorder="1" applyAlignment="1">
      <alignment horizontal="left" vertical="top" wrapText="1"/>
    </xf>
    <xf numFmtId="0" fontId="27" fillId="0" borderId="1" xfId="0" applyFont="1" applyFill="1" applyBorder="1" applyAlignment="1">
      <alignment horizontal="center" vertical="top"/>
    </xf>
    <xf numFmtId="49" fontId="26" fillId="0" borderId="1" xfId="0" applyNumberFormat="1" applyFont="1" applyFill="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Fill="1" applyBorder="1" applyAlignment="1">
      <alignment horizontal="center" vertical="top"/>
    </xf>
    <xf numFmtId="0" fontId="26" fillId="0" borderId="0" xfId="0" applyFont="1" applyFill="1" applyAlignment="1">
      <alignment horizontal="left" vertical="top"/>
    </xf>
    <xf numFmtId="0" fontId="27" fillId="0" borderId="0" xfId="0" applyFont="1" applyAlignment="1">
      <alignment horizontal="left" vertical="top" wrapText="1"/>
    </xf>
    <xf numFmtId="0" fontId="28" fillId="0" borderId="0" xfId="0" applyFont="1" applyFill="1" applyAlignment="1">
      <alignment horizontal="center" vertical="top"/>
    </xf>
    <xf numFmtId="1" fontId="28" fillId="0" borderId="1" xfId="0" applyNumberFormat="1" applyFont="1" applyBorder="1" applyAlignment="1">
      <alignment horizontal="center" vertical="top" wrapText="1"/>
    </xf>
    <xf numFmtId="1" fontId="5" fillId="0" borderId="1" xfId="0" applyNumberFormat="1" applyFont="1" applyBorder="1" applyAlignment="1">
      <alignment horizontal="center"/>
    </xf>
    <xf numFmtId="164" fontId="5" fillId="0" borderId="1" xfId="0" applyNumberFormat="1" applyFont="1" applyBorder="1" applyAlignment="1">
      <alignment horizontal="center"/>
    </xf>
    <xf numFmtId="1" fontId="6" fillId="0" borderId="1" xfId="0" applyNumberFormat="1" applyFont="1" applyBorder="1" applyAlignment="1">
      <alignment horizontal="center"/>
    </xf>
    <xf numFmtId="164" fontId="6" fillId="0" borderId="1" xfId="0" applyNumberFormat="1" applyFont="1" applyBorder="1" applyAlignment="1">
      <alignment horizontal="center"/>
    </xf>
    <xf numFmtId="0" fontId="6" fillId="0" borderId="43" xfId="0" applyFont="1" applyBorder="1" applyAlignment="1">
      <alignment horizontal="center" vertical="center" wrapText="1"/>
    </xf>
    <xf numFmtId="164" fontId="6" fillId="0" borderId="43"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35"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28" xfId="0" applyNumberFormat="1" applyFont="1" applyBorder="1" applyAlignment="1">
      <alignment horizontal="center" vertical="center" wrapText="1"/>
    </xf>
    <xf numFmtId="164" fontId="6" fillId="0" borderId="27"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0" fontId="6" fillId="0" borderId="5" xfId="0" applyFont="1" applyBorder="1" applyAlignment="1">
      <alignment horizontal="left"/>
    </xf>
    <xf numFmtId="0" fontId="6" fillId="0" borderId="6" xfId="0" applyFont="1" applyBorder="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center" vertical="center"/>
    </xf>
    <xf numFmtId="164" fontId="6" fillId="0" borderId="0" xfId="0" applyNumberFormat="1" applyFont="1" applyAlignment="1">
      <alignment horizontal="left" vertical="center"/>
    </xf>
    <xf numFmtId="164" fontId="8" fillId="0" borderId="0" xfId="0" applyNumberFormat="1" applyFont="1" applyAlignment="1">
      <alignment horizontal="right" vertical="center"/>
    </xf>
    <xf numFmtId="164" fontId="8" fillId="0" borderId="0" xfId="0" applyNumberFormat="1" applyFont="1" applyAlignment="1">
      <alignment horizontal="center" vertical="center"/>
    </xf>
    <xf numFmtId="164" fontId="8" fillId="0" borderId="6" xfId="0" applyNumberFormat="1" applyFont="1" applyBorder="1" applyAlignment="1">
      <alignment horizontal="left" vertical="center"/>
    </xf>
    <xf numFmtId="164" fontId="6" fillId="0" borderId="17"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5" xfId="0" applyNumberFormat="1" applyFont="1" applyBorder="1" applyAlignment="1">
      <alignment horizontal="center" vertical="center"/>
    </xf>
    <xf numFmtId="165" fontId="6" fillId="0" borderId="0" xfId="0" applyNumberFormat="1" applyFont="1" applyAlignment="1">
      <alignment horizontal="center" vertical="center"/>
    </xf>
    <xf numFmtId="165" fontId="8" fillId="0" borderId="0" xfId="0" applyNumberFormat="1" applyFont="1" applyAlignment="1">
      <alignment horizontal="right" vertical="center"/>
    </xf>
    <xf numFmtId="165" fontId="6" fillId="0" borderId="0" xfId="0" applyNumberFormat="1" applyFont="1" applyAlignment="1">
      <alignment horizontal="center"/>
    </xf>
    <xf numFmtId="165" fontId="8" fillId="0" borderId="6" xfId="0" applyNumberFormat="1" applyFont="1" applyBorder="1" applyAlignment="1">
      <alignment horizontal="left" vertical="center"/>
    </xf>
    <xf numFmtId="165" fontId="8" fillId="0" borderId="6" xfId="0" applyNumberFormat="1" applyFont="1" applyBorder="1" applyAlignment="1">
      <alignment horizontal="center" vertical="center"/>
    </xf>
    <xf numFmtId="165" fontId="8" fillId="0" borderId="5" xfId="0" applyNumberFormat="1" applyFont="1" applyBorder="1" applyAlignment="1">
      <alignment horizontal="center" vertical="center"/>
    </xf>
    <xf numFmtId="165" fontId="8" fillId="0" borderId="0" xfId="0" applyNumberFormat="1" applyFont="1" applyAlignment="1">
      <alignment horizontal="center" vertical="center"/>
    </xf>
    <xf numFmtId="164" fontId="6" fillId="0" borderId="17" xfId="0" applyNumberFormat="1" applyFont="1" applyBorder="1" applyAlignment="1">
      <alignment horizontal="right" vertical="center"/>
    </xf>
    <xf numFmtId="0" fontId="6" fillId="0" borderId="7" xfId="0" applyFont="1" applyBorder="1" applyAlignment="1">
      <alignment horizontal="left"/>
    </xf>
    <xf numFmtId="0" fontId="6" fillId="0" borderId="53" xfId="0" applyFont="1" applyBorder="1" applyAlignment="1">
      <alignment horizontal="center" vertical="center"/>
    </xf>
    <xf numFmtId="165" fontId="6" fillId="0" borderId="19" xfId="0" applyNumberFormat="1" applyFont="1" applyBorder="1" applyAlignment="1">
      <alignment horizontal="center" vertical="center"/>
    </xf>
    <xf numFmtId="165" fontId="8" fillId="0" borderId="19" xfId="0" applyNumberFormat="1" applyFont="1" applyBorder="1" applyAlignment="1">
      <alignment horizontal="right" vertical="center"/>
    </xf>
    <xf numFmtId="165" fontId="6" fillId="0" borderId="19" xfId="0" applyNumberFormat="1" applyFont="1" applyBorder="1" applyAlignment="1">
      <alignment horizontal="center"/>
    </xf>
    <xf numFmtId="165" fontId="8" fillId="0" borderId="8" xfId="0" applyNumberFormat="1" applyFont="1" applyBorder="1" applyAlignment="1">
      <alignment horizontal="left" vertical="center"/>
    </xf>
    <xf numFmtId="165" fontId="8" fillId="0" borderId="8" xfId="0" applyNumberFormat="1" applyFont="1" applyBorder="1" applyAlignment="1">
      <alignment horizontal="center" vertical="center"/>
    </xf>
    <xf numFmtId="165" fontId="8" fillId="0" borderId="7" xfId="0" applyNumberFormat="1" applyFont="1" applyBorder="1" applyAlignment="1">
      <alignment horizontal="center" vertical="center"/>
    </xf>
    <xf numFmtId="165" fontId="8" fillId="0" borderId="19" xfId="0" applyNumberFormat="1" applyFont="1" applyBorder="1" applyAlignment="1">
      <alignment horizontal="center" vertical="center"/>
    </xf>
    <xf numFmtId="49" fontId="5" fillId="3" borderId="1" xfId="0" applyNumberFormat="1" applyFont="1" applyFill="1" applyBorder="1" applyAlignment="1">
      <alignment horizontal="centerContinuous" wrapText="1"/>
    </xf>
    <xf numFmtId="49" fontId="5" fillId="0" borderId="1" xfId="0" applyNumberFormat="1" applyFont="1" applyBorder="1" applyAlignment="1">
      <alignment horizontal="centerContinuous" wrapText="1"/>
    </xf>
    <xf numFmtId="0" fontId="31" fillId="0" borderId="0" xfId="0" applyFont="1" applyAlignment="1">
      <alignment wrapText="1"/>
    </xf>
    <xf numFmtId="0" fontId="18" fillId="0" borderId="0" xfId="1" applyAlignment="1" applyProtection="1"/>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5" fillId="0" borderId="9" xfId="0" applyFont="1" applyBorder="1" applyAlignment="1">
      <alignment horizontal="center"/>
    </xf>
    <xf numFmtId="0" fontId="5" fillId="0" borderId="20" xfId="0" applyFont="1" applyBorder="1" applyAlignment="1">
      <alignment horizontal="center"/>
    </xf>
    <xf numFmtId="0" fontId="5" fillId="0" borderId="9" xfId="0" applyFont="1" applyFill="1" applyBorder="1" applyAlignment="1">
      <alignment horizontal="center"/>
    </xf>
    <xf numFmtId="0" fontId="5" fillId="0" borderId="20" xfId="0" applyFont="1" applyFill="1" applyBorder="1" applyAlignment="1">
      <alignment horizontal="center"/>
    </xf>
    <xf numFmtId="0" fontId="2" fillId="0" borderId="0" xfId="0" applyFont="1" applyAlignment="1">
      <alignment horizontal="justify" vertic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3409/fb_70-3.11" TargetMode="External"/><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1:C16"/>
  <sheetViews>
    <sheetView tabSelected="1" workbookViewId="0">
      <selection activeCell="G11" sqref="G11"/>
    </sheetView>
  </sheetViews>
  <sheetFormatPr defaultRowHeight="12.75" x14ac:dyDescent="0.2"/>
  <cols>
    <col min="1" max="1" width="3" customWidth="1"/>
    <col min="2" max="2" width="3.7109375" style="36" customWidth="1"/>
    <col min="3" max="3" width="116.5703125" customWidth="1"/>
  </cols>
  <sheetData>
    <row r="1" spans="2:3" ht="59.25" x14ac:dyDescent="0.25">
      <c r="C1" s="237" t="s">
        <v>143</v>
      </c>
    </row>
    <row r="2" spans="2:3" ht="15" x14ac:dyDescent="0.25">
      <c r="C2" s="237" t="s">
        <v>142</v>
      </c>
    </row>
    <row r="3" spans="2:3" x14ac:dyDescent="0.2">
      <c r="C3" s="238" t="s">
        <v>141</v>
      </c>
    </row>
    <row r="4" spans="2:3" x14ac:dyDescent="0.2">
      <c r="C4" s="238"/>
    </row>
    <row r="5" spans="2:3" ht="15.75" x14ac:dyDescent="0.2">
      <c r="C5" s="245" t="s">
        <v>144</v>
      </c>
    </row>
    <row r="6" spans="2:3" ht="13.5" thickBot="1" x14ac:dyDescent="0.25"/>
    <row r="7" spans="2:3" ht="19.149999999999999" customHeight="1" thickBot="1" x14ac:dyDescent="0.25">
      <c r="B7" s="239" t="s">
        <v>0</v>
      </c>
      <c r="C7" s="240"/>
    </row>
    <row r="8" spans="2:3" ht="15.75" x14ac:dyDescent="0.2">
      <c r="B8" s="133">
        <v>1</v>
      </c>
      <c r="C8" s="134" t="s">
        <v>123</v>
      </c>
    </row>
    <row r="9" spans="2:3" ht="63" x14ac:dyDescent="0.2">
      <c r="B9" s="135">
        <v>2</v>
      </c>
      <c r="C9" s="136" t="s">
        <v>85</v>
      </c>
    </row>
    <row r="10" spans="2:3" ht="47.25" x14ac:dyDescent="0.2">
      <c r="B10" s="133">
        <v>3</v>
      </c>
      <c r="C10" s="136" t="s">
        <v>1</v>
      </c>
    </row>
    <row r="11" spans="2:3" ht="47.25" x14ac:dyDescent="0.2">
      <c r="B11" s="135">
        <v>4</v>
      </c>
      <c r="C11" s="136" t="s">
        <v>86</v>
      </c>
    </row>
    <row r="12" spans="2:3" ht="31.5" x14ac:dyDescent="0.2">
      <c r="B12" s="133">
        <v>5</v>
      </c>
      <c r="C12" s="136" t="s">
        <v>2</v>
      </c>
    </row>
    <row r="13" spans="2:3" ht="31.5" x14ac:dyDescent="0.2">
      <c r="B13" s="135">
        <v>6</v>
      </c>
      <c r="C13" s="136" t="s">
        <v>3</v>
      </c>
    </row>
    <row r="14" spans="2:3" ht="31.5" x14ac:dyDescent="0.2">
      <c r="B14" s="133">
        <v>7</v>
      </c>
      <c r="C14" s="137" t="s">
        <v>4</v>
      </c>
    </row>
    <row r="15" spans="2:3" ht="63" x14ac:dyDescent="0.2">
      <c r="B15" s="138">
        <v>8</v>
      </c>
      <c r="C15" s="139" t="s">
        <v>124</v>
      </c>
    </row>
    <row r="16" spans="2:3" ht="16.5" thickBot="1" x14ac:dyDescent="0.25">
      <c r="B16" s="140">
        <v>9</v>
      </c>
      <c r="C16" s="141" t="s">
        <v>5</v>
      </c>
    </row>
  </sheetData>
  <mergeCells count="1">
    <mergeCell ref="B7:C7"/>
  </mergeCells>
  <hyperlinks>
    <hyperlink ref="C16" r:id="rId1"/>
    <hyperlink ref="C3" r:id="rId2"/>
  </hyperlinks>
  <pageMargins left="0.7" right="0.7" top="0.75" bottom="0.75" header="0.3" footer="0.3"/>
  <pageSetup paperSize="9" orientation="portrait" horizontalDpi="1200" verticalDpi="12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D7"/>
  <sheetViews>
    <sheetView zoomScale="205" workbookViewId="0">
      <selection activeCell="D7" sqref="D6:D7"/>
    </sheetView>
  </sheetViews>
  <sheetFormatPr defaultColWidth="8.85546875" defaultRowHeight="20.25" x14ac:dyDescent="0.3"/>
  <cols>
    <col min="1" max="1" width="3.7109375" style="100" customWidth="1"/>
    <col min="2" max="2" width="20.42578125" style="100" customWidth="1"/>
    <col min="3" max="3" width="3.7109375" style="100" customWidth="1"/>
    <col min="4" max="4" width="55.85546875" style="100" customWidth="1"/>
    <col min="5" max="16384" width="8.85546875" style="100"/>
  </cols>
  <sheetData>
    <row r="2" spans="2:4" x14ac:dyDescent="0.3">
      <c r="B2" s="104" t="s">
        <v>6</v>
      </c>
      <c r="D2" s="101" t="s">
        <v>125</v>
      </c>
    </row>
    <row r="3" spans="2:4" x14ac:dyDescent="0.3">
      <c r="B3" s="104" t="s">
        <v>7</v>
      </c>
      <c r="D3" s="102" t="s">
        <v>126</v>
      </c>
    </row>
    <row r="4" spans="2:4" x14ac:dyDescent="0.3">
      <c r="B4" s="104" t="s">
        <v>8</v>
      </c>
      <c r="D4" s="102" t="s">
        <v>127</v>
      </c>
    </row>
    <row r="5" spans="2:4" x14ac:dyDescent="0.3">
      <c r="B5" s="105"/>
      <c r="D5" s="103"/>
    </row>
    <row r="6" spans="2:4" x14ac:dyDescent="0.3">
      <c r="B6" s="104" t="s">
        <v>9</v>
      </c>
      <c r="D6" s="102" t="s">
        <v>128</v>
      </c>
    </row>
    <row r="7" spans="2:4" x14ac:dyDescent="0.3">
      <c r="B7" s="104" t="s">
        <v>10</v>
      </c>
      <c r="D7" s="102" t="s">
        <v>129</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X90"/>
  <sheetViews>
    <sheetView workbookViewId="0">
      <pane xSplit="1" ySplit="2" topLeftCell="B3" activePane="bottomRight" state="frozen"/>
      <selection pane="topRight" activeCell="B1" sqref="B1"/>
      <selection pane="bottomLeft" activeCell="A3" sqref="A3"/>
      <selection pane="bottomRight" activeCell="O25" sqref="O25"/>
    </sheetView>
  </sheetViews>
  <sheetFormatPr defaultColWidth="9.140625" defaultRowHeight="12.75" x14ac:dyDescent="0.2"/>
  <cols>
    <col min="1" max="1" width="32.140625" style="2" customWidth="1"/>
    <col min="2" max="3" width="6.7109375" style="114" customWidth="1"/>
    <col min="4" max="61" width="6.7109375" style="2" customWidth="1"/>
    <col min="62" max="62" width="2.85546875" style="2" customWidth="1"/>
    <col min="63" max="63" width="35.5703125" style="2" customWidth="1"/>
    <col min="64" max="64" width="3.42578125" style="2" customWidth="1"/>
    <col min="65" max="65" width="6.140625" style="2" customWidth="1"/>
    <col min="66" max="66" width="2.42578125" style="2" customWidth="1"/>
    <col min="67" max="67" width="6.140625" style="2" customWidth="1"/>
    <col min="68" max="68" width="7.5703125" style="2" customWidth="1"/>
    <col min="69" max="69" width="2.42578125" style="2" customWidth="1"/>
    <col min="70" max="70" width="7.5703125" style="2" customWidth="1"/>
    <col min="71" max="71" width="7.7109375" style="2" customWidth="1"/>
    <col min="72" max="72" width="7.5703125" style="2" customWidth="1"/>
    <col min="73" max="73" width="7.7109375" style="2" customWidth="1"/>
    <col min="74" max="74" width="7.42578125" style="2" customWidth="1"/>
    <col min="75" max="75" width="5.85546875" style="2" customWidth="1"/>
    <col min="76" max="76" width="7.5703125" style="2" customWidth="1"/>
    <col min="77" max="16384" width="9.140625" style="2"/>
  </cols>
  <sheetData>
    <row r="1" spans="1:76" ht="28.5" customHeight="1" x14ac:dyDescent="0.2">
      <c r="A1" s="1" t="s">
        <v>11</v>
      </c>
      <c r="B1" s="235" t="s">
        <v>137</v>
      </c>
      <c r="C1" s="235"/>
      <c r="D1" s="236" t="s">
        <v>138</v>
      </c>
      <c r="E1" s="236"/>
      <c r="F1" s="236" t="s">
        <v>140</v>
      </c>
      <c r="G1" s="236"/>
      <c r="H1" s="236" t="s">
        <v>139</v>
      </c>
      <c r="I1" s="236"/>
      <c r="J1" s="119">
        <v>5</v>
      </c>
      <c r="K1" s="119"/>
      <c r="L1" s="119">
        <v>6</v>
      </c>
      <c r="M1" s="119"/>
      <c r="N1" s="119">
        <v>7</v>
      </c>
      <c r="O1" s="119"/>
      <c r="P1" s="119">
        <v>8</v>
      </c>
      <c r="Q1" s="119"/>
      <c r="R1" s="119">
        <v>9</v>
      </c>
      <c r="S1" s="119"/>
      <c r="T1" s="119">
        <v>10</v>
      </c>
      <c r="U1" s="119"/>
      <c r="V1" s="119">
        <v>11</v>
      </c>
      <c r="W1" s="119"/>
      <c r="X1" s="118">
        <v>12</v>
      </c>
      <c r="Y1" s="118"/>
      <c r="Z1" s="118">
        <v>13</v>
      </c>
      <c r="AA1" s="118"/>
      <c r="AB1" s="118">
        <v>14</v>
      </c>
      <c r="AC1" s="118"/>
      <c r="AD1" s="118">
        <v>15</v>
      </c>
      <c r="AE1" s="118"/>
      <c r="AF1" s="118">
        <v>16</v>
      </c>
      <c r="AG1" s="118"/>
      <c r="AH1" s="118">
        <v>17</v>
      </c>
      <c r="AI1" s="118"/>
      <c r="AJ1" s="118">
        <v>18</v>
      </c>
      <c r="AK1" s="118"/>
      <c r="AL1" s="118">
        <v>19</v>
      </c>
      <c r="AM1" s="118"/>
      <c r="AN1" s="118">
        <v>20</v>
      </c>
      <c r="AO1" s="118"/>
      <c r="AP1" s="118">
        <v>21</v>
      </c>
      <c r="AQ1" s="118"/>
      <c r="AR1" s="118">
        <v>22</v>
      </c>
      <c r="AS1" s="118"/>
      <c r="AT1" s="118">
        <v>23</v>
      </c>
      <c r="AU1" s="118"/>
      <c r="AV1" s="118">
        <v>24</v>
      </c>
      <c r="AW1" s="118"/>
      <c r="AX1" s="118">
        <v>25</v>
      </c>
      <c r="AY1" s="118"/>
      <c r="AZ1" s="118">
        <v>26</v>
      </c>
      <c r="BA1" s="118"/>
      <c r="BB1" s="118">
        <v>27</v>
      </c>
      <c r="BC1" s="118"/>
      <c r="BD1" s="118">
        <v>28</v>
      </c>
      <c r="BE1" s="118"/>
      <c r="BF1" s="118">
        <v>29</v>
      </c>
      <c r="BG1" s="118"/>
      <c r="BH1" s="118">
        <v>30</v>
      </c>
      <c r="BI1" s="118"/>
      <c r="BK1" s="122" t="s">
        <v>12</v>
      </c>
      <c r="BL1" s="128" t="s">
        <v>13</v>
      </c>
      <c r="BM1" s="121" t="s">
        <v>14</v>
      </c>
      <c r="BN1" s="121"/>
      <c r="BO1" s="121"/>
      <c r="BP1" s="121"/>
      <c r="BQ1" s="121"/>
      <c r="BR1" s="124"/>
      <c r="BS1" s="121" t="s">
        <v>15</v>
      </c>
      <c r="BT1" s="124"/>
      <c r="BU1" s="121" t="s">
        <v>16</v>
      </c>
      <c r="BV1" s="125"/>
      <c r="BW1" s="121" t="s">
        <v>17</v>
      </c>
      <c r="BX1" s="121"/>
    </row>
    <row r="2" spans="1:76" x14ac:dyDescent="0.2">
      <c r="A2" s="3" t="s">
        <v>12</v>
      </c>
      <c r="B2" s="99" t="s">
        <v>18</v>
      </c>
      <c r="C2" s="106" t="s">
        <v>19</v>
      </c>
      <c r="D2" s="4" t="s">
        <v>18</v>
      </c>
      <c r="E2" s="17" t="s">
        <v>19</v>
      </c>
      <c r="F2" s="4" t="s">
        <v>18</v>
      </c>
      <c r="G2" s="17" t="s">
        <v>19</v>
      </c>
      <c r="H2" s="4" t="s">
        <v>18</v>
      </c>
      <c r="I2" s="17" t="s">
        <v>19</v>
      </c>
      <c r="J2" s="4" t="s">
        <v>18</v>
      </c>
      <c r="K2" s="17" t="s">
        <v>19</v>
      </c>
      <c r="L2" s="4" t="s">
        <v>18</v>
      </c>
      <c r="M2" s="17" t="s">
        <v>19</v>
      </c>
      <c r="N2" s="4" t="s">
        <v>18</v>
      </c>
      <c r="O2" s="17" t="s">
        <v>19</v>
      </c>
      <c r="P2" s="4" t="s">
        <v>18</v>
      </c>
      <c r="Q2" s="17" t="s">
        <v>19</v>
      </c>
      <c r="R2" s="4" t="s">
        <v>18</v>
      </c>
      <c r="S2" s="17" t="s">
        <v>19</v>
      </c>
      <c r="T2" s="4" t="s">
        <v>18</v>
      </c>
      <c r="U2" s="17" t="s">
        <v>19</v>
      </c>
      <c r="V2" s="4" t="s">
        <v>18</v>
      </c>
      <c r="W2" s="17" t="s">
        <v>19</v>
      </c>
      <c r="X2" s="4" t="s">
        <v>18</v>
      </c>
      <c r="Y2" s="17" t="s">
        <v>19</v>
      </c>
      <c r="Z2" s="4" t="s">
        <v>18</v>
      </c>
      <c r="AA2" s="17" t="s">
        <v>19</v>
      </c>
      <c r="AB2" s="4" t="s">
        <v>18</v>
      </c>
      <c r="AC2" s="17" t="s">
        <v>19</v>
      </c>
      <c r="AD2" s="4" t="s">
        <v>18</v>
      </c>
      <c r="AE2" s="17" t="s">
        <v>19</v>
      </c>
      <c r="AF2" s="4" t="s">
        <v>18</v>
      </c>
      <c r="AG2" s="17" t="s">
        <v>19</v>
      </c>
      <c r="AH2" s="4" t="s">
        <v>18</v>
      </c>
      <c r="AI2" s="17" t="s">
        <v>19</v>
      </c>
      <c r="AJ2" s="4" t="s">
        <v>18</v>
      </c>
      <c r="AK2" s="17" t="s">
        <v>19</v>
      </c>
      <c r="AL2" s="4" t="s">
        <v>18</v>
      </c>
      <c r="AM2" s="17" t="s">
        <v>19</v>
      </c>
      <c r="AN2" s="4" t="s">
        <v>18</v>
      </c>
      <c r="AO2" s="17" t="s">
        <v>19</v>
      </c>
      <c r="AP2" s="4" t="s">
        <v>18</v>
      </c>
      <c r="AQ2" s="17" t="s">
        <v>19</v>
      </c>
      <c r="AR2" s="4" t="s">
        <v>18</v>
      </c>
      <c r="AS2" s="17" t="s">
        <v>19</v>
      </c>
      <c r="AT2" s="4" t="s">
        <v>18</v>
      </c>
      <c r="AU2" s="17" t="s">
        <v>19</v>
      </c>
      <c r="AV2" s="4" t="s">
        <v>18</v>
      </c>
      <c r="AW2" s="17" t="s">
        <v>19</v>
      </c>
      <c r="AX2" s="4" t="s">
        <v>18</v>
      </c>
      <c r="AY2" s="17" t="s">
        <v>19</v>
      </c>
      <c r="AZ2" s="4" t="s">
        <v>18</v>
      </c>
      <c r="BA2" s="17" t="s">
        <v>19</v>
      </c>
      <c r="BB2" s="4" t="s">
        <v>18</v>
      </c>
      <c r="BC2" s="17" t="s">
        <v>19</v>
      </c>
      <c r="BD2" s="4" t="s">
        <v>18</v>
      </c>
      <c r="BE2" s="17" t="s">
        <v>19</v>
      </c>
      <c r="BF2" s="4" t="s">
        <v>18</v>
      </c>
      <c r="BG2" s="17" t="s">
        <v>19</v>
      </c>
      <c r="BH2" s="4" t="s">
        <v>18</v>
      </c>
      <c r="BI2" s="17" t="s">
        <v>19</v>
      </c>
      <c r="BK2" s="123"/>
      <c r="BL2" s="129"/>
      <c r="BM2" s="120" t="s">
        <v>18</v>
      </c>
      <c r="BN2" s="120"/>
      <c r="BO2" s="120"/>
      <c r="BP2" s="126" t="s">
        <v>19</v>
      </c>
      <c r="BQ2" s="126"/>
      <c r="BR2" s="127"/>
      <c r="BS2" s="5" t="s">
        <v>18</v>
      </c>
      <c r="BT2" s="6" t="s">
        <v>19</v>
      </c>
      <c r="BU2" s="5" t="s">
        <v>18</v>
      </c>
      <c r="BV2" s="7" t="s">
        <v>19</v>
      </c>
      <c r="BW2" s="5" t="s">
        <v>18</v>
      </c>
      <c r="BX2" s="8" t="s">
        <v>19</v>
      </c>
    </row>
    <row r="3" spans="1:76" x14ac:dyDescent="0.2">
      <c r="A3" s="9" t="s">
        <v>20</v>
      </c>
      <c r="B3" s="187">
        <v>350.14</v>
      </c>
      <c r="C3" s="107">
        <f>IF(AND((B3&gt;0),(B$5&gt;0)),(B3/B$5*100),"")</f>
        <v>1053.3694344163657</v>
      </c>
      <c r="D3" s="189">
        <v>333.06</v>
      </c>
      <c r="E3" s="31">
        <f>IF(AND((D3&gt;0),(D$5&gt;0)),(D3/D$5*100),"")</f>
        <v>1043.0942687128093</v>
      </c>
      <c r="F3" s="189">
        <v>319.14</v>
      </c>
      <c r="G3" s="31">
        <f>IF(AND((F3&gt;0),(F$5&gt;0)),(F3/F$5*100),"")</f>
        <v>951.23695976155</v>
      </c>
      <c r="H3" s="189">
        <v>332.41</v>
      </c>
      <c r="I3" s="31">
        <f>IF(AND((H3&gt;0),(H$5&gt;0)),(H3/H$5*100),"")</f>
        <v>966.30813953488382</v>
      </c>
      <c r="J3" s="30"/>
      <c r="K3" s="31" t="str">
        <f>IF(AND((J3&gt;0),(J$5&gt;0)),(J3/J$5*100),"")</f>
        <v/>
      </c>
      <c r="L3" s="30"/>
      <c r="M3" s="31" t="str">
        <f>IF(AND((L3&gt;0),(L$5&gt;0)),(L3/L$5*100),"")</f>
        <v/>
      </c>
      <c r="N3" s="30"/>
      <c r="O3" s="31" t="str">
        <f>IF(AND((N3&gt;0),(N$5&gt;0)),(N3/N$5*100),"")</f>
        <v/>
      </c>
      <c r="P3" s="30"/>
      <c r="Q3" s="31" t="str">
        <f>IF(AND((P3&gt;0),(P$5&gt;0)),(P3/P$5*100),"")</f>
        <v/>
      </c>
      <c r="R3" s="30"/>
      <c r="S3" s="31" t="str">
        <f>IF(AND((R3&gt;0),(R$5&gt;0)),(R3/R$5*100),"")</f>
        <v/>
      </c>
      <c r="T3" s="30"/>
      <c r="U3" s="31" t="str">
        <f>IF(AND((T3&gt;0),(T$5&gt;0)),(T3/T$5*100),"")</f>
        <v/>
      </c>
      <c r="V3" s="30"/>
      <c r="W3" s="31" t="str">
        <f>IF(AND((V3&gt;0),(V$5&gt;0)),(V3/V$5*100),"")</f>
        <v/>
      </c>
      <c r="X3" s="30"/>
      <c r="Y3" s="31" t="str">
        <f>IF(AND((X3&gt;0),(X$5&gt;0)),(X3/X$5*100),"")</f>
        <v/>
      </c>
      <c r="Z3" s="30"/>
      <c r="AA3" s="31" t="str">
        <f>IF(AND((Z3&gt;0),(Z$5&gt;0)),(Z3/Z$5*100),"")</f>
        <v/>
      </c>
      <c r="AB3" s="30"/>
      <c r="AC3" s="31" t="str">
        <f>IF(AND((AB3&gt;0),(AB$5&gt;0)),(AB3/AB$5*100),"")</f>
        <v/>
      </c>
      <c r="AD3" s="30"/>
      <c r="AE3" s="31" t="str">
        <f>IF(AND((AD3&gt;0),(AD$5&gt;0)),(AD3/AD$5*100),"")</f>
        <v/>
      </c>
      <c r="AF3" s="30"/>
      <c r="AG3" s="31" t="str">
        <f>IF(AND((AF3&gt;0),(AF$5&gt;0)),(AF3/AF$5*100),"")</f>
        <v/>
      </c>
      <c r="AH3" s="30"/>
      <c r="AI3" s="31" t="str">
        <f>IF(AND((AH3&gt;0),(AH$5&gt;0)),(AH3/AH$5*100),"")</f>
        <v/>
      </c>
      <c r="AJ3" s="30"/>
      <c r="AK3" s="31" t="str">
        <f>IF(AND((AJ3&gt;0),(AJ$5&gt;0)),(AJ3/AJ$5*100),"")</f>
        <v/>
      </c>
      <c r="AL3" s="30"/>
      <c r="AM3" s="31" t="str">
        <f>IF(AND((AL3&gt;0),(AL$5&gt;0)),(AL3/AL$5*100),"")</f>
        <v/>
      </c>
      <c r="AN3" s="30"/>
      <c r="AO3" s="31" t="str">
        <f>IF(AND((AN3&gt;0),(AN$5&gt;0)),(AN3/AN$5*100),"")</f>
        <v/>
      </c>
      <c r="AP3" s="30"/>
      <c r="AQ3" s="31" t="str">
        <f>IF(AND((AP3&gt;0),(AP$5&gt;0)),(AP3/AP$5*100),"")</f>
        <v/>
      </c>
      <c r="AR3" s="30"/>
      <c r="AS3" s="31" t="str">
        <f>IF(AND((AR3&gt;0),(AR$5&gt;0)),(AR3/AR$5*100),"")</f>
        <v/>
      </c>
      <c r="AT3" s="30"/>
      <c r="AU3" s="31" t="str">
        <f>IF(AND((AT3&gt;0),(AT$5&gt;0)),(AT3/AT$5*100),"")</f>
        <v/>
      </c>
      <c r="AV3" s="30"/>
      <c r="AW3" s="31" t="str">
        <f>IF(AND((AV3&gt;0),(AV$5&gt;0)),(AV3/AV$5*100),"")</f>
        <v/>
      </c>
      <c r="AX3" s="30"/>
      <c r="AY3" s="31" t="str">
        <f>IF(AND((AX3&gt;0),(AX$5&gt;0)),(AX3/AX$5*100),"")</f>
        <v/>
      </c>
      <c r="AZ3" s="30"/>
      <c r="BA3" s="31" t="str">
        <f>IF(AND((AZ3&gt;0),(AZ$5&gt;0)),(AZ3/AZ$5*100),"")</f>
        <v/>
      </c>
      <c r="BB3" s="30"/>
      <c r="BC3" s="31" t="str">
        <f>IF(AND((BB3&gt;0),(BB$5&gt;0)),(BB3/BB$5*100),"")</f>
        <v/>
      </c>
      <c r="BD3" s="30"/>
      <c r="BE3" s="31" t="str">
        <f>IF(AND((BD3&gt;0),(BD$5&gt;0)),(BD3/BD$5*100),"")</f>
        <v/>
      </c>
      <c r="BF3" s="30"/>
      <c r="BG3" s="31" t="str">
        <f>IF(AND((BF3&gt;0),(BF$5&gt;0)),(BF3/BF$5*100),"")</f>
        <v/>
      </c>
      <c r="BH3" s="30"/>
      <c r="BI3" s="31" t="str">
        <f>IF(AND((BH3&gt;0),(BH$5&gt;0)),(BH3/BH$5*100),"")</f>
        <v/>
      </c>
      <c r="BK3" s="11" t="str">
        <f t="shared" ref="BK3:BK51" si="0">A3</f>
        <v>Body length</v>
      </c>
      <c r="BL3" s="32">
        <f>COUNT(B3,D3,F3,H3,J3,L3,N3,P3,R3,T3,V3,X3,Z3,AB3,AD3,AF3,AH3,AJ3,AL3,AN3,AP3,AR3,AT3,AV3,AX3,AZ3,BB3,BD3,BF3,BH3)</f>
        <v>4</v>
      </c>
      <c r="BM3" s="33">
        <f>IF(SUM(B3,D3,F3,H3,J3,L3,N3,P3,R3,T3,V3,X3,Z3,AB3,AD3,AF3,AH3,AJ3,AL3,AN3,AP3,AR3,AT3,AV3,AX3,AZ3,BB3,BD3,BF3,BH3)&gt;0,MIN(B3,D3,F3,H3,J3,L3,N3,P3,R3,T3,V3,X3,Z3,AB3,AD3,AF3,AH3,AJ3,AL3,AN3,AP3,AR3,AT3,AV3,AX3,AZ3,BB3,BD3,BF3,BH3),"")</f>
        <v>319.14</v>
      </c>
      <c r="BN3" s="34" t="str">
        <f>IF(COUNT(BM3)&gt;0,"–","?")</f>
        <v>–</v>
      </c>
      <c r="BO3" s="35">
        <f>IF(SUM(B3,D3,F3,H3,J3,L3,N3,P3,R3,T3,V3,X3,Z3,AB3,AD3,AF3,AH3,AJ3,AL3,AN3,AP3,AR3,AT3,AV3,AX3,AZ3,BB3,BD3,BF3,BH3)&gt;0,MAX(B3,D3,F3,H3,J3,L3,N3,P3,R3,T3,V3,X3,Z3,AB3,AD3,AF3,AH3,AJ3,AL3,AN3,AP3,AR3,AT3,AV3,AX3,AZ3,BB3,BD3,BF3,BH3),"")</f>
        <v>350.14</v>
      </c>
      <c r="BP3" s="29">
        <f>IF(SUM(C3,E3,G3,I3,K3,M3,O3,Q3,S3,U3,W3,Y3,AA3,AC3,AE3,AG3,AI3,AK3,AM3,AO3,AQ3,AS3,AU3,AW3,AY3,BA3,BC3,BE3,BG3,BI3)&gt;0,MIN(C3,E3,G3,I3,K3,M3,O3,Q3,S3,U3,W3,Y3,AA3,AC3,AE3,AG3,AI3,AK3,AM3,AO3,AQ3,AS3,AU3,AW3,AY3,BA3,BC3,BE3,BG3,BI3),"")</f>
        <v>951.23695976155</v>
      </c>
      <c r="BQ3" s="28" t="str">
        <f>IF(COUNT(BP3)&gt;0,"–","?")</f>
        <v>–</v>
      </c>
      <c r="BR3" s="25">
        <f>IF(SUM(C3,E3,G3,I3,K3,M3,O3,Q3,S3,U3,W3,Y3,AA3,AC3,AE3,AG3,AI3,AK3,AM3,AO3,AQ3,AS3,AU3,AW3,AY3,BA3,BC3,BE3,BG3,BI3)&gt;0,MAX(C3,E3,G3,I3,K3,M3,O3,Q3,S3,U3,W3,Y3,AA3,AC3,AE3,AG3,AI3,AK3,AM3,AO3,AQ3,AS3,AU3,AW3,AY3,BA3,BC3,BE3,BG3,BI3),"")</f>
        <v>1053.3694344163657</v>
      </c>
      <c r="BS3" s="37">
        <f>IF(SUM(B3,D3,F3,H3,J3,L3,N3,P3,R3,T3,V3,X3,Z3,AB3,AD3,AF3,AH3,AJ3,AL3,AN3,AP3,AR3,AT3,AV3,AX3,AZ3,BB3,BD3,BF3,BH3)&gt;0,AVERAGE(B3,D3,F3,H3,J3,L3,N3,P3,R3,T3,V3,X3,Z3,AB3,AD3,AF3,AH3,AJ3,AL3,AN3,AP3,AR3,AT3,AV3,AX3,AZ3,BB3,BD3,BF3,BH3),"?")</f>
        <v>333.6875</v>
      </c>
      <c r="BT3" s="26">
        <f>IF(SUM(C3,E3,G3,I3,K3,M3,O3,Q3,S3,U3,W3,Y3,AA3,AC3,AE3,AG3,AI3,AK3,AM3,AO3,AQ3,AS3,AU3,AW3,AY3,BA3,BC3,BE3,BG3,BI3)&gt;0,AVERAGE(C3,E3,G3,I3,K3,M3,O3,Q3,S3,U3,W3,Y3,AA3,AC3,AE3,AG3,AI3,AK3,AM3,AO3,AQ3,AS3,AU3,AW3,AY3,BA3,BC3,BE3,BG3,BI3),"?")</f>
        <v>1003.5022006064021</v>
      </c>
      <c r="BU3" s="34">
        <f>IF(COUNT(B3,D3,F3,H3,J3,L3,N3,P3,R3,T3,V3,X3,Z3,AB3,AD3,AF3,AH3,AJ3,AL3,AN3,AP3,AR3,AT3,AV3,AX3,AZ3,BB3,BD3,BF3,BH3)&gt;1,STDEV(B3,D3,F3,H3,J3,L3,N3,P3,R3,T3,V3,X3,Z3,AB3,AD3,AF3,AH3,AJ3,AL3,AN3,AP3,AR3,AT3,AV3,AX3,AZ3,BB3,BD3,BF3,BH3),"?")</f>
        <v>12.706170089107626</v>
      </c>
      <c r="BV3" s="27">
        <f>IF(COUNT(C3,E3,G3,I3,K3,M3,O3,Q3,S3,U3,W3,Y3,AA3,AC3,AE3,AG3,AI3,AK3,AM3,AO3,AQ3,AS3,AU3,AW3,AY3,BA3,BC3,BE3,BG3,BI3)&gt;1,STDEV(C3,E3,G3,I3,K3,M3,O3,Q3,S3,U3,W3,Y3,AA3,AC3,AE3,AG3,AI3,AK3,AM3,AO3,AQ3,AS3,AU3,AW3,AY3,BA3,BC3,BE3,BG3,BI3),"?")</f>
        <v>52.183415131508937</v>
      </c>
      <c r="BW3" s="34">
        <f>IF(COUNT(B3)&gt;0,B3,"?")</f>
        <v>350.14</v>
      </c>
      <c r="BX3" s="28">
        <f>IF(COUNT(C3)&gt;0,C3,"?")</f>
        <v>1053.3694344163657</v>
      </c>
    </row>
    <row r="4" spans="1:76" x14ac:dyDescent="0.2">
      <c r="A4" s="19" t="s">
        <v>21</v>
      </c>
      <c r="B4" s="108"/>
      <c r="C4" s="109"/>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46"/>
      <c r="AF4" s="23"/>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46"/>
      <c r="BK4" s="11" t="str">
        <f t="shared" si="0"/>
        <v>Buccopharyngeal tube</v>
      </c>
      <c r="BL4" s="12"/>
      <c r="BM4" s="33" t="str">
        <f t="shared" ref="BM4:BM38" si="1">IF(SUM(B4,D4,F4,H4,J4,L4,N4,P4,R4,T4,V4,X4,Z4,AB4,AD4,AF4,AH4,AJ4,AL4,AN4,AP4,AR4,AT4,AV4,AX4,AZ4,BB4,BD4,BF4,BH4)&gt;0,MIN(B4,D4,F4,H4,J4,L4,N4,P4,R4,T4,V4,X4,Z4,AB4,AD4,AF4,AH4,AJ4,AL4,AN4,AP4,AR4,AT4,AV4,AX4,AZ4,BB4,BD4,BF4,BH4),"")</f>
        <v/>
      </c>
      <c r="BN4" s="34"/>
      <c r="BO4" s="35"/>
      <c r="BP4" s="29"/>
      <c r="BQ4" s="28"/>
      <c r="BR4" s="25"/>
      <c r="BS4" s="37"/>
      <c r="BT4" s="26"/>
      <c r="BU4" s="34"/>
      <c r="BV4" s="27"/>
      <c r="BW4" s="34"/>
      <c r="BX4" s="28"/>
    </row>
    <row r="5" spans="1:76" x14ac:dyDescent="0.2">
      <c r="A5" s="9" t="s">
        <v>22</v>
      </c>
      <c r="B5" s="188">
        <v>33.24</v>
      </c>
      <c r="C5" s="111" t="s">
        <v>23</v>
      </c>
      <c r="D5" s="190">
        <v>31.93</v>
      </c>
      <c r="E5" s="18" t="s">
        <v>23</v>
      </c>
      <c r="F5" s="190">
        <v>33.549999999999997</v>
      </c>
      <c r="G5" s="18" t="s">
        <v>23</v>
      </c>
      <c r="H5" s="190">
        <v>34.4</v>
      </c>
      <c r="I5" s="18" t="s">
        <v>23</v>
      </c>
      <c r="J5" s="10"/>
      <c r="K5" s="18" t="s">
        <v>23</v>
      </c>
      <c r="L5" s="10"/>
      <c r="M5" s="18" t="s">
        <v>23</v>
      </c>
      <c r="N5" s="10"/>
      <c r="O5" s="18" t="s">
        <v>23</v>
      </c>
      <c r="P5" s="10"/>
      <c r="Q5" s="18" t="s">
        <v>23</v>
      </c>
      <c r="R5" s="10"/>
      <c r="S5" s="18" t="s">
        <v>23</v>
      </c>
      <c r="T5" s="10"/>
      <c r="U5" s="18" t="s">
        <v>23</v>
      </c>
      <c r="V5" s="10"/>
      <c r="W5" s="18" t="s">
        <v>23</v>
      </c>
      <c r="X5" s="10"/>
      <c r="Y5" s="18" t="s">
        <v>23</v>
      </c>
      <c r="Z5" s="10"/>
      <c r="AA5" s="18" t="s">
        <v>23</v>
      </c>
      <c r="AB5" s="10"/>
      <c r="AC5" s="18" t="s">
        <v>23</v>
      </c>
      <c r="AD5" s="10"/>
      <c r="AE5" s="18" t="s">
        <v>23</v>
      </c>
      <c r="AF5" s="10"/>
      <c r="AG5" s="18" t="s">
        <v>23</v>
      </c>
      <c r="AH5" s="10"/>
      <c r="AI5" s="18" t="s">
        <v>23</v>
      </c>
      <c r="AJ5" s="10"/>
      <c r="AK5" s="18" t="s">
        <v>23</v>
      </c>
      <c r="AL5" s="10"/>
      <c r="AM5" s="18" t="s">
        <v>23</v>
      </c>
      <c r="AN5" s="10"/>
      <c r="AO5" s="18" t="s">
        <v>23</v>
      </c>
      <c r="AP5" s="10"/>
      <c r="AQ5" s="18" t="s">
        <v>23</v>
      </c>
      <c r="AR5" s="10"/>
      <c r="AS5" s="18" t="s">
        <v>23</v>
      </c>
      <c r="AT5" s="10"/>
      <c r="AU5" s="18" t="s">
        <v>23</v>
      </c>
      <c r="AV5" s="10"/>
      <c r="AW5" s="18" t="s">
        <v>23</v>
      </c>
      <c r="AX5" s="10"/>
      <c r="AY5" s="18" t="s">
        <v>23</v>
      </c>
      <c r="AZ5" s="10"/>
      <c r="BA5" s="18" t="s">
        <v>23</v>
      </c>
      <c r="BB5" s="10"/>
      <c r="BC5" s="18" t="s">
        <v>23</v>
      </c>
      <c r="BD5" s="10"/>
      <c r="BE5" s="18" t="s">
        <v>23</v>
      </c>
      <c r="BF5" s="10"/>
      <c r="BG5" s="18" t="s">
        <v>23</v>
      </c>
      <c r="BH5" s="10"/>
      <c r="BI5" s="18" t="s">
        <v>23</v>
      </c>
      <c r="BK5" s="11" t="str">
        <f t="shared" si="0"/>
        <v xml:space="preserve">     Buccal tube length</v>
      </c>
      <c r="BL5" s="12">
        <f t="shared" ref="BL5:BL38" si="2">COUNT(B5,D5,F5,H5,J5,L5,N5,P5,R5,T5,V5,X5,Z5,AB5,AD5,AF5,AH5,AJ5,AL5,AN5,AP5,AR5,AT5,AV5,AX5,AZ5,BB5,BD5,BF5,BH5)</f>
        <v>4</v>
      </c>
      <c r="BM5" s="38">
        <f t="shared" si="1"/>
        <v>31.93</v>
      </c>
      <c r="BN5" s="13" t="str">
        <f t="shared" ref="BN5:BN41" si="3">IF(COUNT(BM5)&gt;0,"–","?")</f>
        <v>–</v>
      </c>
      <c r="BO5" s="39">
        <f t="shared" ref="BO5:BO38" si="4">IF(SUM(B5,D5,F5,H5,J5,L5,N5,P5,R5,T5,V5,X5,Z5,AB5,AD5,AF5,AH5,AJ5,AL5,AN5,AP5,AR5,AT5,AV5,AX5,AZ5,BB5,BD5,BF5,BH5)&gt;0,MAX(B5,D5,F5,H5,J5,L5,N5,P5,R5,T5,V5,X5,Z5,AB5,AD5,AF5,AH5,AJ5,AL5,AN5,AP5,AR5,AT5,AV5,AX5,AZ5,BB5,BD5,BF5,BH5),"")</f>
        <v>34.4</v>
      </c>
      <c r="BP5" s="40" t="str">
        <f t="shared" ref="BP5:BP41" si="5">IF(SUM(C5,E5,G5,I5,K5,M5,O5,Q5,S5,U5,W5,Y5,AA5,AC5,AE5,AG5,AI5,AK5,AM5,AO5,AQ5,AS5,AU5,AW5,AY5,BA5,BC5,BE5,BG5,BI5)&gt;0,MIN(C5,E5,G5,I5,K5,M5,O5,Q5,S5,U5,W5,Y5,AA5,AC5,AE5,AG5,AI5,AK5,AM5,AO5,AQ5,AS5,AU5,AW5,AY5,BA5,BC5,BE5,BG5,BI5),"")</f>
        <v/>
      </c>
      <c r="BQ5" s="2" t="s">
        <v>23</v>
      </c>
      <c r="BR5" s="41" t="str">
        <f t="shared" ref="BR5:BR41" si="6">IF(SUM(C5,E5,G5,I5,K5,M5,O5,Q5,S5,U5,W5,Y5,AA5,AC5,AE5,AG5,AI5,AK5,AM5,AO5,AQ5,AS5,AU5,AW5,AY5,BA5,BC5,BE5,BG5,BI5)&gt;0,MAX(C5,E5,G5,I5,K5,M5,O5,Q5,S5,U5,W5,Y5,AA5,AC5,AE5,AG5,AI5,AK5,AM5,AO5,AQ5,AS5,AU5,AW5,AY5,BA5,BC5,BE5,BG5,BI5),"")</f>
        <v/>
      </c>
      <c r="BS5" s="42">
        <f t="shared" ref="BS5:BS38" si="7">IF(SUM(B5,D5,F5,H5,J5,L5,N5,P5,R5,T5,V5,X5,Z5,AB5,AD5,AF5,AH5,AJ5,AL5,AN5,AP5,AR5,AT5,AV5,AX5,AZ5,BB5,BD5,BF5,BH5)&gt;0,AVERAGE(B5,D5,F5,H5,J5,L5,N5,P5,R5,T5,V5,X5,Z5,AB5,AD5,AF5,AH5,AJ5,AL5,AN5,AP5,AR5,AT5,AV5,AX5,AZ5,BB5,BD5,BF5,BH5),"?")</f>
        <v>33.28</v>
      </c>
      <c r="BT5" s="43" t="s">
        <v>23</v>
      </c>
      <c r="BU5" s="13">
        <f t="shared" ref="BU5:BU38" si="8">IF(COUNT(B5,D5,F5,H5,J5,L5,N5,P5,R5,T5,V5,X5,Z5,AB5,AD5,AF5,AH5,AJ5,AL5,AN5,AP5,AR5,AT5,AV5,AX5,AZ5,BB5,BD5,BF5,BH5)&gt;1,STDEV(B5,D5,F5,H5,J5,L5,N5,P5,R5,T5,V5,X5,Z5,AB5,AD5,AF5,AH5,AJ5,AL5,AN5,AP5,AR5,AT5,AV5,AX5,AZ5,BB5,BD5,BF5,BH5),"?")</f>
        <v>1.0249227613174885</v>
      </c>
      <c r="BV5" s="44" t="s">
        <v>23</v>
      </c>
      <c r="BW5" s="13">
        <f t="shared" ref="BW5:BW41" si="9">IF(COUNT(B5)&gt;0,B5,"?")</f>
        <v>33.24</v>
      </c>
      <c r="BX5" s="14" t="s">
        <v>23</v>
      </c>
    </row>
    <row r="6" spans="1:76" x14ac:dyDescent="0.2">
      <c r="A6" s="9" t="s">
        <v>24</v>
      </c>
      <c r="B6" s="188">
        <v>25.08</v>
      </c>
      <c r="C6" s="111">
        <f>IF(AND((B6&gt;0),(B$5&gt;0)),(B6/B$5*100),"")</f>
        <v>75.451263537906129</v>
      </c>
      <c r="D6" s="190">
        <v>23.84</v>
      </c>
      <c r="E6" s="18">
        <f>IF(AND((D6&gt;0),(D$5&gt;0)),(D6/D$5*100),"")</f>
        <v>74.663326025681172</v>
      </c>
      <c r="F6" s="190">
        <v>24.81</v>
      </c>
      <c r="G6" s="18">
        <f>IF(AND((F6&gt;0),(F$5&gt;0)),(F6/F$5*100),"")</f>
        <v>73.949329359165432</v>
      </c>
      <c r="H6" s="190">
        <v>26.22</v>
      </c>
      <c r="I6" s="18">
        <f>IF(AND((H6&gt;0),(H$5&gt;0)),(H6/H$5*100),"")</f>
        <v>76.220930232558132</v>
      </c>
      <c r="J6" s="10"/>
      <c r="K6" s="18" t="str">
        <f>IF(AND((J6&gt;0),(J$5&gt;0)),(J6/J$5*100),"")</f>
        <v/>
      </c>
      <c r="L6" s="10"/>
      <c r="M6" s="18" t="str">
        <f>IF(AND((L6&gt;0),(L$5&gt;0)),(L6/L$5*100),"")</f>
        <v/>
      </c>
      <c r="N6" s="10"/>
      <c r="O6" s="18" t="str">
        <f>IF(AND((N6&gt;0),(N$5&gt;0)),(N6/N$5*100),"")</f>
        <v/>
      </c>
      <c r="P6" s="10"/>
      <c r="Q6" s="18" t="str">
        <f>IF(AND((P6&gt;0),(P$5&gt;0)),(P6/P$5*100),"")</f>
        <v/>
      </c>
      <c r="R6" s="10"/>
      <c r="S6" s="18" t="str">
        <f>IF(AND((R6&gt;0),(R$5&gt;0)),(R6/R$5*100),"")</f>
        <v/>
      </c>
      <c r="T6" s="10"/>
      <c r="U6" s="18" t="str">
        <f>IF(AND((T6&gt;0),(T$5&gt;0)),(T6/T$5*100),"")</f>
        <v/>
      </c>
      <c r="V6" s="10"/>
      <c r="W6" s="18" t="str">
        <f>IF(AND((V6&gt;0),(V$5&gt;0)),(V6/V$5*100),"")</f>
        <v/>
      </c>
      <c r="X6" s="10"/>
      <c r="Y6" s="18" t="str">
        <f>IF(AND((X6&gt;0),(X$5&gt;0)),(X6/X$5*100),"")</f>
        <v/>
      </c>
      <c r="Z6" s="10"/>
      <c r="AA6" s="18" t="str">
        <f>IF(AND((Z6&gt;0),(Z$5&gt;0)),(Z6/Z$5*100),"")</f>
        <v/>
      </c>
      <c r="AB6" s="10"/>
      <c r="AC6" s="18" t="str">
        <f>IF(AND((AB6&gt;0),(AB$5&gt;0)),(AB6/AB$5*100),"")</f>
        <v/>
      </c>
      <c r="AD6" s="10"/>
      <c r="AE6" s="18" t="str">
        <f>IF(AND((AD6&gt;0),(AD$5&gt;0)),(AD6/AD$5*100),"")</f>
        <v/>
      </c>
      <c r="AF6" s="10"/>
      <c r="AG6" s="18" t="str">
        <f>IF(AND((AF6&gt;0),(AF$5&gt;0)),(AF6/AF$5*100),"")</f>
        <v/>
      </c>
      <c r="AH6" s="10"/>
      <c r="AI6" s="18" t="str">
        <f>IF(AND((AH6&gt;0),(AH$5&gt;0)),(AH6/AH$5*100),"")</f>
        <v/>
      </c>
      <c r="AJ6" s="10"/>
      <c r="AK6" s="18" t="str">
        <f>IF(AND((AJ6&gt;0),(AJ$5&gt;0)),(AJ6/AJ$5*100),"")</f>
        <v/>
      </c>
      <c r="AL6" s="10"/>
      <c r="AM6" s="18" t="str">
        <f>IF(AND((AL6&gt;0),(AL$5&gt;0)),(AL6/AL$5*100),"")</f>
        <v/>
      </c>
      <c r="AN6" s="10"/>
      <c r="AO6" s="18" t="str">
        <f>IF(AND((AN6&gt;0),(AN$5&gt;0)),(AN6/AN$5*100),"")</f>
        <v/>
      </c>
      <c r="AP6" s="10"/>
      <c r="AQ6" s="18" t="str">
        <f>IF(AND((AP6&gt;0),(AP$5&gt;0)),(AP6/AP$5*100),"")</f>
        <v/>
      </c>
      <c r="AR6" s="10"/>
      <c r="AS6" s="18" t="str">
        <f>IF(AND((AR6&gt;0),(AR$5&gt;0)),(AR6/AR$5*100),"")</f>
        <v/>
      </c>
      <c r="AT6" s="10"/>
      <c r="AU6" s="18" t="str">
        <f>IF(AND((AT6&gt;0),(AT$5&gt;0)),(AT6/AT$5*100),"")</f>
        <v/>
      </c>
      <c r="AV6" s="10"/>
      <c r="AW6" s="18" t="str">
        <f>IF(AND((AV6&gt;0),(AV$5&gt;0)),(AV6/AV$5*100),"")</f>
        <v/>
      </c>
      <c r="AX6" s="10"/>
      <c r="AY6" s="18" t="str">
        <f>IF(AND((AX6&gt;0),(AX$5&gt;0)),(AX6/AX$5*100),"")</f>
        <v/>
      </c>
      <c r="AZ6" s="10"/>
      <c r="BA6" s="18" t="str">
        <f>IF(AND((AZ6&gt;0),(AZ$5&gt;0)),(AZ6/AZ$5*100),"")</f>
        <v/>
      </c>
      <c r="BB6" s="10"/>
      <c r="BC6" s="18" t="str">
        <f>IF(AND((BB6&gt;0),(BB$5&gt;0)),(BB6/BB$5*100),"")</f>
        <v/>
      </c>
      <c r="BD6" s="10"/>
      <c r="BE6" s="18" t="str">
        <f>IF(AND((BD6&gt;0),(BD$5&gt;0)),(BD6/BD$5*100),"")</f>
        <v/>
      </c>
      <c r="BF6" s="10"/>
      <c r="BG6" s="18" t="str">
        <f>IF(AND((BF6&gt;0),(BF$5&gt;0)),(BF6/BF$5*100),"")</f>
        <v/>
      </c>
      <c r="BH6" s="10"/>
      <c r="BI6" s="18" t="str">
        <f>IF(AND((BH6&gt;0),(BH$5&gt;0)),(BH6/BH$5*100),"")</f>
        <v/>
      </c>
      <c r="BK6" s="11" t="str">
        <f t="shared" si="0"/>
        <v xml:space="preserve">     Stylet support insertion point</v>
      </c>
      <c r="BL6" s="12">
        <f t="shared" si="2"/>
        <v>4</v>
      </c>
      <c r="BM6" s="38">
        <f t="shared" si="1"/>
        <v>23.84</v>
      </c>
      <c r="BN6" s="13" t="str">
        <f t="shared" si="3"/>
        <v>–</v>
      </c>
      <c r="BO6" s="39">
        <f t="shared" si="4"/>
        <v>26.22</v>
      </c>
      <c r="BP6" s="40">
        <f t="shared" si="5"/>
        <v>73.949329359165432</v>
      </c>
      <c r="BQ6" s="14" t="str">
        <f t="shared" ref="BQ6:BQ41" si="10">IF(COUNT(BP6)&gt;0,"–","?")</f>
        <v>–</v>
      </c>
      <c r="BR6" s="41">
        <f t="shared" si="6"/>
        <v>76.220930232558132</v>
      </c>
      <c r="BS6" s="42">
        <f t="shared" si="7"/>
        <v>24.987500000000001</v>
      </c>
      <c r="BT6" s="43">
        <f t="shared" ref="BT6:BT41" si="11">IF(SUM(C6,E6,G6,I6,K6,M6,O6,Q6,S6,U6,W6,Y6,AA6,AC6,AE6,AG6,AI6,AK6,AM6,AO6,AQ6,AS6,AU6,AW6,AY6,BA6,BC6,BE6,BG6,BI6)&gt;0,AVERAGE(C6,E6,G6,I6,K6,M6,O6,Q6,S6,U6,W6,Y6,AA6,AC6,AE6,AG6,AI6,AK6,AM6,AO6,AQ6,AS6,AU6,AW6,AY6,BA6,BC6,BE6,BG6,BI6),"?")</f>
        <v>75.071212288827709</v>
      </c>
      <c r="BU6" s="13">
        <f t="shared" si="8"/>
        <v>0.979093968932502</v>
      </c>
      <c r="BV6" s="44">
        <f t="shared" ref="BV6:BV41" si="12">IF(COUNT(C6,E6,G6,I6,K6,M6,O6,Q6,S6,U6,W6,Y6,AA6,AC6,AE6,AG6,AI6,AK6,AM6,AO6,AQ6,AS6,AU6,AW6,AY6,BA6,BC6,BE6,BG6,BI6)&gt;1,STDEV(C6,E6,G6,I6,K6,M6,O6,Q6,S6,U6,W6,Y6,AA6,AC6,AE6,AG6,AI6,AK6,AM6,AO6,AQ6,AS6,AU6,AW6,AY6,BA6,BC6,BE6,BG6,BI6),"?")</f>
        <v>0.98171326662337932</v>
      </c>
      <c r="BW6" s="13">
        <f t="shared" si="9"/>
        <v>25.08</v>
      </c>
      <c r="BX6" s="14">
        <f t="shared" ref="BX6:BX41" si="13">IF(COUNT(C6)&gt;0,C6,"?")</f>
        <v>75.451263537906129</v>
      </c>
    </row>
    <row r="7" spans="1:76" x14ac:dyDescent="0.2">
      <c r="A7" s="9" t="s">
        <v>25</v>
      </c>
      <c r="B7" s="188">
        <v>3.8</v>
      </c>
      <c r="C7" s="111">
        <f>IF(AND((B7&gt;0),(B$5&gt;0)),(B7/B$5*100),"")</f>
        <v>11.432009626955473</v>
      </c>
      <c r="D7" s="190">
        <v>3.46</v>
      </c>
      <c r="E7" s="18">
        <f>IF(AND((D7&gt;0),(D$5&gt;0)),(D7/D$5*100),"")</f>
        <v>10.836204196680239</v>
      </c>
      <c r="F7" s="190">
        <v>3.64</v>
      </c>
      <c r="G7" s="18">
        <f>IF(AND((F7&gt;0),(F$5&gt;0)),(F7/F$5*100),"")</f>
        <v>10.849478390461998</v>
      </c>
      <c r="H7" s="190">
        <v>3.45</v>
      </c>
      <c r="I7" s="18">
        <f>IF(AND((H7&gt;0),(H$5&gt;0)),(H7/H$5*100),"")</f>
        <v>10.029069767441861</v>
      </c>
      <c r="J7" s="10"/>
      <c r="K7" s="18" t="str">
        <f>IF(AND((J7&gt;0),(J$5&gt;0)),(J7/J$5*100),"")</f>
        <v/>
      </c>
      <c r="L7" s="10"/>
      <c r="M7" s="18" t="str">
        <f>IF(AND((L7&gt;0),(L$5&gt;0)),(L7/L$5*100),"")</f>
        <v/>
      </c>
      <c r="N7" s="10"/>
      <c r="O7" s="18" t="str">
        <f>IF(AND((N7&gt;0),(N$5&gt;0)),(N7/N$5*100),"")</f>
        <v/>
      </c>
      <c r="P7" s="10"/>
      <c r="Q7" s="18" t="str">
        <f>IF(AND((P7&gt;0),(P$5&gt;0)),(P7/P$5*100),"")</f>
        <v/>
      </c>
      <c r="R7" s="10"/>
      <c r="S7" s="18" t="str">
        <f>IF(AND((R7&gt;0),(R$5&gt;0)),(R7/R$5*100),"")</f>
        <v/>
      </c>
      <c r="T7" s="10"/>
      <c r="U7" s="18" t="str">
        <f>IF(AND((T7&gt;0),(T$5&gt;0)),(T7/T$5*100),"")</f>
        <v/>
      </c>
      <c r="V7" s="10"/>
      <c r="W7" s="18" t="str">
        <f>IF(AND((V7&gt;0),(V$5&gt;0)),(V7/V$5*100),"")</f>
        <v/>
      </c>
      <c r="X7" s="10"/>
      <c r="Y7" s="18" t="str">
        <f>IF(AND((X7&gt;0),(X$5&gt;0)),(X7/X$5*100),"")</f>
        <v/>
      </c>
      <c r="Z7" s="10"/>
      <c r="AA7" s="18" t="str">
        <f>IF(AND((Z7&gt;0),(Z$5&gt;0)),(Z7/Z$5*100),"")</f>
        <v/>
      </c>
      <c r="AB7" s="10"/>
      <c r="AC7" s="18" t="str">
        <f>IF(AND((AB7&gt;0),(AB$5&gt;0)),(AB7/AB$5*100),"")</f>
        <v/>
      </c>
      <c r="AD7" s="10"/>
      <c r="AE7" s="18" t="str">
        <f>IF(AND((AD7&gt;0),(AD$5&gt;0)),(AD7/AD$5*100),"")</f>
        <v/>
      </c>
      <c r="AF7" s="10"/>
      <c r="AG7" s="18" t="str">
        <f>IF(AND((AF7&gt;0),(AF$5&gt;0)),(AF7/AF$5*100),"")</f>
        <v/>
      </c>
      <c r="AH7" s="10"/>
      <c r="AI7" s="18" t="str">
        <f>IF(AND((AH7&gt;0),(AH$5&gt;0)),(AH7/AH$5*100),"")</f>
        <v/>
      </c>
      <c r="AJ7" s="10"/>
      <c r="AK7" s="18" t="str">
        <f>IF(AND((AJ7&gt;0),(AJ$5&gt;0)),(AJ7/AJ$5*100),"")</f>
        <v/>
      </c>
      <c r="AL7" s="10"/>
      <c r="AM7" s="18" t="str">
        <f>IF(AND((AL7&gt;0),(AL$5&gt;0)),(AL7/AL$5*100),"")</f>
        <v/>
      </c>
      <c r="AN7" s="10"/>
      <c r="AO7" s="18" t="str">
        <f>IF(AND((AN7&gt;0),(AN$5&gt;0)),(AN7/AN$5*100),"")</f>
        <v/>
      </c>
      <c r="AP7" s="10"/>
      <c r="AQ7" s="18" t="str">
        <f>IF(AND((AP7&gt;0),(AP$5&gt;0)),(AP7/AP$5*100),"")</f>
        <v/>
      </c>
      <c r="AR7" s="10"/>
      <c r="AS7" s="18" t="str">
        <f>IF(AND((AR7&gt;0),(AR$5&gt;0)),(AR7/AR$5*100),"")</f>
        <v/>
      </c>
      <c r="AT7" s="10"/>
      <c r="AU7" s="18" t="str">
        <f>IF(AND((AT7&gt;0),(AT$5&gt;0)),(AT7/AT$5*100),"")</f>
        <v/>
      </c>
      <c r="AV7" s="10"/>
      <c r="AW7" s="18" t="str">
        <f>IF(AND((AV7&gt;0),(AV$5&gt;0)),(AV7/AV$5*100),"")</f>
        <v/>
      </c>
      <c r="AX7" s="10"/>
      <c r="AY7" s="18" t="str">
        <f>IF(AND((AX7&gt;0),(AX$5&gt;0)),(AX7/AX$5*100),"")</f>
        <v/>
      </c>
      <c r="AZ7" s="10"/>
      <c r="BA7" s="18" t="str">
        <f>IF(AND((AZ7&gt;0),(AZ$5&gt;0)),(AZ7/AZ$5*100),"")</f>
        <v/>
      </c>
      <c r="BB7" s="10"/>
      <c r="BC7" s="18" t="str">
        <f>IF(AND((BB7&gt;0),(BB$5&gt;0)),(BB7/BB$5*100),"")</f>
        <v/>
      </c>
      <c r="BD7" s="10"/>
      <c r="BE7" s="18" t="str">
        <f>IF(AND((BD7&gt;0),(BD$5&gt;0)),(BD7/BD$5*100),"")</f>
        <v/>
      </c>
      <c r="BF7" s="10"/>
      <c r="BG7" s="18" t="str">
        <f>IF(AND((BF7&gt;0),(BF$5&gt;0)),(BF7/BF$5*100),"")</f>
        <v/>
      </c>
      <c r="BH7" s="10"/>
      <c r="BI7" s="18" t="str">
        <f>IF(AND((BH7&gt;0),(BH$5&gt;0)),(BH7/BH$5*100),"")</f>
        <v/>
      </c>
      <c r="BK7" s="11" t="str">
        <f t="shared" si="0"/>
        <v xml:space="preserve">     Buccal tube external width</v>
      </c>
      <c r="BL7" s="12">
        <f t="shared" si="2"/>
        <v>4</v>
      </c>
      <c r="BM7" s="38">
        <f t="shared" si="1"/>
        <v>3.45</v>
      </c>
      <c r="BN7" s="13" t="str">
        <f t="shared" si="3"/>
        <v>–</v>
      </c>
      <c r="BO7" s="39">
        <f t="shared" si="4"/>
        <v>3.8</v>
      </c>
      <c r="BP7" s="40">
        <f t="shared" si="5"/>
        <v>10.029069767441861</v>
      </c>
      <c r="BQ7" s="14" t="str">
        <f t="shared" si="10"/>
        <v>–</v>
      </c>
      <c r="BR7" s="41">
        <f t="shared" si="6"/>
        <v>11.432009626955473</v>
      </c>
      <c r="BS7" s="42">
        <f t="shared" si="7"/>
        <v>3.5875000000000004</v>
      </c>
      <c r="BT7" s="43">
        <f t="shared" si="11"/>
        <v>10.786690495384892</v>
      </c>
      <c r="BU7" s="13">
        <f t="shared" si="8"/>
        <v>0.16640813281407443</v>
      </c>
      <c r="BV7" s="44">
        <f t="shared" si="12"/>
        <v>0.5764315152626881</v>
      </c>
      <c r="BW7" s="13">
        <f t="shared" si="9"/>
        <v>3.8</v>
      </c>
      <c r="BX7" s="14">
        <f t="shared" si="13"/>
        <v>11.432009626955473</v>
      </c>
    </row>
    <row r="8" spans="1:76" x14ac:dyDescent="0.2">
      <c r="A8" s="9" t="s">
        <v>26</v>
      </c>
      <c r="B8" s="188">
        <v>2.08</v>
      </c>
      <c r="C8" s="111">
        <f>IF(AND((B8&gt;0),(B$5&gt;0)),(B8/B$5*100),"")</f>
        <v>6.2575210589651018</v>
      </c>
      <c r="D8" s="190">
        <v>2.25</v>
      </c>
      <c r="E8" s="18">
        <f>IF(AND((D8&gt;0),(D$5&gt;0)),(D8/D$5*100),"")</f>
        <v>7.0466645787660518</v>
      </c>
      <c r="F8" s="190">
        <v>2.13</v>
      </c>
      <c r="G8" s="18">
        <f>IF(AND((F8&gt;0),(F$5&gt;0)),(F8/F$5*100),"")</f>
        <v>6.3487332339791358</v>
      </c>
      <c r="H8" s="190">
        <v>2.1</v>
      </c>
      <c r="I8" s="18">
        <f>IF(AND((H8&gt;0),(H$5&gt;0)),(H8/H$5*100),"")</f>
        <v>6.1046511627906979</v>
      </c>
      <c r="J8" s="10"/>
      <c r="K8" s="18" t="str">
        <f>IF(AND((J8&gt;0),(J$5&gt;0)),(J8/J$5*100),"")</f>
        <v/>
      </c>
      <c r="L8" s="10"/>
      <c r="M8" s="18" t="str">
        <f>IF(AND((L8&gt;0),(L$5&gt;0)),(L8/L$5*100),"")</f>
        <v/>
      </c>
      <c r="N8" s="10"/>
      <c r="O8" s="18" t="str">
        <f>IF(AND((N8&gt;0),(N$5&gt;0)),(N8/N$5*100),"")</f>
        <v/>
      </c>
      <c r="P8" s="10"/>
      <c r="Q8" s="18" t="str">
        <f>IF(AND((P8&gt;0),(P$5&gt;0)),(P8/P$5*100),"")</f>
        <v/>
      </c>
      <c r="R8" s="10"/>
      <c r="S8" s="18" t="str">
        <f>IF(AND((R8&gt;0),(R$5&gt;0)),(R8/R$5*100),"")</f>
        <v/>
      </c>
      <c r="T8" s="10"/>
      <c r="U8" s="18" t="str">
        <f>IF(AND((T8&gt;0),(T$5&gt;0)),(T8/T$5*100),"")</f>
        <v/>
      </c>
      <c r="V8" s="10"/>
      <c r="W8" s="18" t="str">
        <f>IF(AND((V8&gt;0),(V$5&gt;0)),(V8/V$5*100),"")</f>
        <v/>
      </c>
      <c r="X8" s="10"/>
      <c r="Y8" s="18" t="str">
        <f>IF(AND((X8&gt;0),(X$5&gt;0)),(X8/X$5*100),"")</f>
        <v/>
      </c>
      <c r="Z8" s="10"/>
      <c r="AA8" s="18" t="str">
        <f>IF(AND((Z8&gt;0),(Z$5&gt;0)),(Z8/Z$5*100),"")</f>
        <v/>
      </c>
      <c r="AB8" s="10"/>
      <c r="AC8" s="18" t="str">
        <f>IF(AND((AB8&gt;0),(AB$5&gt;0)),(AB8/AB$5*100),"")</f>
        <v/>
      </c>
      <c r="AD8" s="10"/>
      <c r="AE8" s="18" t="str">
        <f>IF(AND((AD8&gt;0),(AD$5&gt;0)),(AD8/AD$5*100),"")</f>
        <v/>
      </c>
      <c r="AF8" s="10"/>
      <c r="AG8" s="18" t="str">
        <f>IF(AND((AF8&gt;0),(AF$5&gt;0)),(AF8/AF$5*100),"")</f>
        <v/>
      </c>
      <c r="AH8" s="10"/>
      <c r="AI8" s="18" t="str">
        <f>IF(AND((AH8&gt;0),(AH$5&gt;0)),(AH8/AH$5*100),"")</f>
        <v/>
      </c>
      <c r="AJ8" s="10"/>
      <c r="AK8" s="18" t="str">
        <f>IF(AND((AJ8&gt;0),(AJ$5&gt;0)),(AJ8/AJ$5*100),"")</f>
        <v/>
      </c>
      <c r="AL8" s="10"/>
      <c r="AM8" s="18" t="str">
        <f>IF(AND((AL8&gt;0),(AL$5&gt;0)),(AL8/AL$5*100),"")</f>
        <v/>
      </c>
      <c r="AN8" s="10"/>
      <c r="AO8" s="18" t="str">
        <f>IF(AND((AN8&gt;0),(AN$5&gt;0)),(AN8/AN$5*100),"")</f>
        <v/>
      </c>
      <c r="AP8" s="10"/>
      <c r="AQ8" s="18" t="str">
        <f>IF(AND((AP8&gt;0),(AP$5&gt;0)),(AP8/AP$5*100),"")</f>
        <v/>
      </c>
      <c r="AR8" s="10"/>
      <c r="AS8" s="18" t="str">
        <f>IF(AND((AR8&gt;0),(AR$5&gt;0)),(AR8/AR$5*100),"")</f>
        <v/>
      </c>
      <c r="AT8" s="10"/>
      <c r="AU8" s="18" t="str">
        <f>IF(AND((AT8&gt;0),(AT$5&gt;0)),(AT8/AT$5*100),"")</f>
        <v/>
      </c>
      <c r="AV8" s="10"/>
      <c r="AW8" s="18" t="str">
        <f>IF(AND((AV8&gt;0),(AV$5&gt;0)),(AV8/AV$5*100),"")</f>
        <v/>
      </c>
      <c r="AX8" s="10"/>
      <c r="AY8" s="18" t="str">
        <f>IF(AND((AX8&gt;0),(AX$5&gt;0)),(AX8/AX$5*100),"")</f>
        <v/>
      </c>
      <c r="AZ8" s="10"/>
      <c r="BA8" s="18" t="str">
        <f>IF(AND((AZ8&gt;0),(AZ$5&gt;0)),(AZ8/AZ$5*100),"")</f>
        <v/>
      </c>
      <c r="BB8" s="10"/>
      <c r="BC8" s="18" t="str">
        <f>IF(AND((BB8&gt;0),(BB$5&gt;0)),(BB8/BB$5*100),"")</f>
        <v/>
      </c>
      <c r="BD8" s="10"/>
      <c r="BE8" s="18" t="str">
        <f>IF(AND((BD8&gt;0),(BD$5&gt;0)),(BD8/BD$5*100),"")</f>
        <v/>
      </c>
      <c r="BF8" s="10"/>
      <c r="BG8" s="18" t="str">
        <f>IF(AND((BF8&gt;0),(BF$5&gt;0)),(BF8/BF$5*100),"")</f>
        <v/>
      </c>
      <c r="BH8" s="10"/>
      <c r="BI8" s="18" t="str">
        <f>IF(AND((BH8&gt;0),(BH$5&gt;0)),(BH8/BH$5*100),"")</f>
        <v/>
      </c>
      <c r="BK8" s="11" t="str">
        <f t="shared" si="0"/>
        <v xml:space="preserve">     Buccal tube internal width</v>
      </c>
      <c r="BL8" s="12">
        <f t="shared" si="2"/>
        <v>4</v>
      </c>
      <c r="BM8" s="38">
        <f t="shared" si="1"/>
        <v>2.08</v>
      </c>
      <c r="BN8" s="13" t="str">
        <f t="shared" si="3"/>
        <v>–</v>
      </c>
      <c r="BO8" s="39">
        <f t="shared" si="4"/>
        <v>2.25</v>
      </c>
      <c r="BP8" s="40">
        <f t="shared" si="5"/>
        <v>6.1046511627906979</v>
      </c>
      <c r="BQ8" s="14" t="str">
        <f t="shared" si="10"/>
        <v>–</v>
      </c>
      <c r="BR8" s="41">
        <f t="shared" si="6"/>
        <v>7.0466645787660518</v>
      </c>
      <c r="BS8" s="42">
        <f t="shared" si="7"/>
        <v>2.14</v>
      </c>
      <c r="BT8" s="43">
        <f t="shared" si="11"/>
        <v>6.4393925086252475</v>
      </c>
      <c r="BU8" s="13">
        <f t="shared" si="8"/>
        <v>7.6157731058639058E-2</v>
      </c>
      <c r="BV8" s="44">
        <f t="shared" si="12"/>
        <v>0.41718399780155579</v>
      </c>
      <c r="BW8" s="13">
        <f t="shared" si="9"/>
        <v>2.08</v>
      </c>
      <c r="BX8" s="14">
        <f t="shared" si="13"/>
        <v>6.2575210589651018</v>
      </c>
    </row>
    <row r="9" spans="1:76" x14ac:dyDescent="0.2">
      <c r="A9" s="9" t="s">
        <v>27</v>
      </c>
      <c r="B9" s="188">
        <v>15</v>
      </c>
      <c r="C9" s="111">
        <f>IF(AND((B9&gt;0),(B$5&gt;0)),(B9/B$5*100),"")</f>
        <v>45.126353790613713</v>
      </c>
      <c r="D9" s="190"/>
      <c r="E9" s="18" t="str">
        <f>IF(AND((D9&gt;0),(D$5&gt;0)),(D9/D$5*100),"")</f>
        <v/>
      </c>
      <c r="F9" s="190">
        <v>16.940000000000001</v>
      </c>
      <c r="G9" s="18">
        <f>IF(AND((F9&gt;0),(F$5&gt;0)),(F9/F$5*100),"")</f>
        <v>50.491803278688529</v>
      </c>
      <c r="H9" s="190">
        <v>15.91</v>
      </c>
      <c r="I9" s="18">
        <f>IF(AND((H9&gt;0),(H$5&gt;0)),(H9/H$5*100),"")</f>
        <v>46.25</v>
      </c>
      <c r="J9" s="10"/>
      <c r="K9" s="18" t="str">
        <f>IF(AND((J9&gt;0),(J$5&gt;0)),(J9/J$5*100),"")</f>
        <v/>
      </c>
      <c r="L9" s="10"/>
      <c r="M9" s="18" t="str">
        <f>IF(AND((L9&gt;0),(L$5&gt;0)),(L9/L$5*100),"")</f>
        <v/>
      </c>
      <c r="N9" s="10"/>
      <c r="O9" s="18" t="str">
        <f>IF(AND((N9&gt;0),(N$5&gt;0)),(N9/N$5*100),"")</f>
        <v/>
      </c>
      <c r="P9" s="10"/>
      <c r="Q9" s="18" t="str">
        <f>IF(AND((P9&gt;0),(P$5&gt;0)),(P9/P$5*100),"")</f>
        <v/>
      </c>
      <c r="R9" s="10"/>
      <c r="S9" s="18" t="str">
        <f>IF(AND((R9&gt;0),(R$5&gt;0)),(R9/R$5*100),"")</f>
        <v/>
      </c>
      <c r="T9" s="10"/>
      <c r="U9" s="18" t="str">
        <f>IF(AND((T9&gt;0),(T$5&gt;0)),(T9/T$5*100),"")</f>
        <v/>
      </c>
      <c r="V9" s="10"/>
      <c r="W9" s="18" t="str">
        <f>IF(AND((V9&gt;0),(V$5&gt;0)),(V9/V$5*100),"")</f>
        <v/>
      </c>
      <c r="X9" s="10"/>
      <c r="Y9" s="18" t="str">
        <f>IF(AND((X9&gt;0),(X$5&gt;0)),(X9/X$5*100),"")</f>
        <v/>
      </c>
      <c r="Z9" s="10"/>
      <c r="AA9" s="18" t="str">
        <f>IF(AND((Z9&gt;0),(Z$5&gt;0)),(Z9/Z$5*100),"")</f>
        <v/>
      </c>
      <c r="AB9" s="10"/>
      <c r="AC9" s="18" t="str">
        <f>IF(AND((AB9&gt;0),(AB$5&gt;0)),(AB9/AB$5*100),"")</f>
        <v/>
      </c>
      <c r="AD9" s="10"/>
      <c r="AE9" s="18" t="str">
        <f>IF(AND((AD9&gt;0),(AD$5&gt;0)),(AD9/AD$5*100),"")</f>
        <v/>
      </c>
      <c r="AF9" s="10"/>
      <c r="AG9" s="18" t="str">
        <f>IF(AND((AF9&gt;0),(AF$5&gt;0)),(AF9/AF$5*100),"")</f>
        <v/>
      </c>
      <c r="AH9" s="10"/>
      <c r="AI9" s="18" t="str">
        <f>IF(AND((AH9&gt;0),(AH$5&gt;0)),(AH9/AH$5*100),"")</f>
        <v/>
      </c>
      <c r="AJ9" s="10"/>
      <c r="AK9" s="18" t="str">
        <f>IF(AND((AJ9&gt;0),(AJ$5&gt;0)),(AJ9/AJ$5*100),"")</f>
        <v/>
      </c>
      <c r="AL9" s="10"/>
      <c r="AM9" s="18" t="str">
        <f>IF(AND((AL9&gt;0),(AL$5&gt;0)),(AL9/AL$5*100),"")</f>
        <v/>
      </c>
      <c r="AN9" s="10"/>
      <c r="AO9" s="18" t="str">
        <f>IF(AND((AN9&gt;0),(AN$5&gt;0)),(AN9/AN$5*100),"")</f>
        <v/>
      </c>
      <c r="AP9" s="10"/>
      <c r="AQ9" s="18" t="str">
        <f>IF(AND((AP9&gt;0),(AP$5&gt;0)),(AP9/AP$5*100),"")</f>
        <v/>
      </c>
      <c r="AR9" s="10"/>
      <c r="AS9" s="18" t="str">
        <f>IF(AND((AR9&gt;0),(AR$5&gt;0)),(AR9/AR$5*100),"")</f>
        <v/>
      </c>
      <c r="AT9" s="10"/>
      <c r="AU9" s="18" t="str">
        <f>IF(AND((AT9&gt;0),(AT$5&gt;0)),(AT9/AT$5*100),"")</f>
        <v/>
      </c>
      <c r="AV9" s="10"/>
      <c r="AW9" s="18" t="str">
        <f>IF(AND((AV9&gt;0),(AV$5&gt;0)),(AV9/AV$5*100),"")</f>
        <v/>
      </c>
      <c r="AX9" s="10"/>
      <c r="AY9" s="18" t="str">
        <f>IF(AND((AX9&gt;0),(AX$5&gt;0)),(AX9/AX$5*100),"")</f>
        <v/>
      </c>
      <c r="AZ9" s="10"/>
      <c r="BA9" s="18" t="str">
        <f>IF(AND((AZ9&gt;0),(AZ$5&gt;0)),(AZ9/AZ$5*100),"")</f>
        <v/>
      </c>
      <c r="BB9" s="10"/>
      <c r="BC9" s="18" t="str">
        <f>IF(AND((BB9&gt;0),(BB$5&gt;0)),(BB9/BB$5*100),"")</f>
        <v/>
      </c>
      <c r="BD9" s="10"/>
      <c r="BE9" s="18" t="str">
        <f>IF(AND((BD9&gt;0),(BD$5&gt;0)),(BD9/BD$5*100),"")</f>
        <v/>
      </c>
      <c r="BF9" s="10"/>
      <c r="BG9" s="18" t="str">
        <f>IF(AND((BF9&gt;0),(BF$5&gt;0)),(BF9/BF$5*100),"")</f>
        <v/>
      </c>
      <c r="BH9" s="10"/>
      <c r="BI9" s="18" t="str">
        <f>IF(AND((BH9&gt;0),(BH$5&gt;0)),(BH9/BH$5*100),"")</f>
        <v/>
      </c>
      <c r="BK9" s="11" t="str">
        <f t="shared" si="0"/>
        <v xml:space="preserve">     Ventral lamina length</v>
      </c>
      <c r="BL9" s="12">
        <f t="shared" si="2"/>
        <v>3</v>
      </c>
      <c r="BM9" s="38">
        <f t="shared" si="1"/>
        <v>15</v>
      </c>
      <c r="BN9" s="13" t="str">
        <f t="shared" si="3"/>
        <v>–</v>
      </c>
      <c r="BO9" s="39">
        <f t="shared" si="4"/>
        <v>16.940000000000001</v>
      </c>
      <c r="BP9" s="40">
        <f t="shared" si="5"/>
        <v>45.126353790613713</v>
      </c>
      <c r="BQ9" s="14" t="str">
        <f t="shared" si="10"/>
        <v>–</v>
      </c>
      <c r="BR9" s="41">
        <f t="shared" si="6"/>
        <v>50.491803278688529</v>
      </c>
      <c r="BS9" s="42">
        <f t="shared" si="7"/>
        <v>15.950000000000001</v>
      </c>
      <c r="BT9" s="43">
        <f t="shared" si="11"/>
        <v>47.289385689767414</v>
      </c>
      <c r="BU9" s="13">
        <f t="shared" si="8"/>
        <v>0.97061835960381526</v>
      </c>
      <c r="BV9" s="44">
        <f t="shared" si="12"/>
        <v>2.8297091743393947</v>
      </c>
      <c r="BW9" s="13">
        <f t="shared" si="9"/>
        <v>15</v>
      </c>
      <c r="BX9" s="14">
        <f t="shared" si="13"/>
        <v>45.126353790613713</v>
      </c>
    </row>
    <row r="10" spans="1:76" x14ac:dyDescent="0.2">
      <c r="A10" s="19" t="s">
        <v>28</v>
      </c>
      <c r="B10" s="108"/>
      <c r="C10" s="109"/>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46"/>
      <c r="AF10" s="23"/>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46"/>
      <c r="BK10" s="11" t="str">
        <f t="shared" si="0"/>
        <v>Placoid lengths</v>
      </c>
      <c r="BL10" s="12"/>
      <c r="BM10" s="38"/>
      <c r="BN10" s="13"/>
      <c r="BO10" s="39"/>
      <c r="BP10" s="40"/>
      <c r="BQ10" s="14"/>
      <c r="BR10" s="41"/>
      <c r="BS10" s="42"/>
      <c r="BT10" s="43"/>
      <c r="BU10" s="13"/>
      <c r="BV10" s="44"/>
      <c r="BW10" s="13"/>
      <c r="BX10" s="14"/>
    </row>
    <row r="11" spans="1:76" x14ac:dyDescent="0.2">
      <c r="A11" s="9" t="s">
        <v>29</v>
      </c>
      <c r="B11" s="188">
        <v>7.46</v>
      </c>
      <c r="C11" s="111">
        <f t="shared" ref="C11:C15" si="14">IF(AND((B11&gt;0),(B$5&gt;0)),(B11/B$5*100),"")</f>
        <v>22.442839951865221</v>
      </c>
      <c r="D11" s="190">
        <v>8.9</v>
      </c>
      <c r="E11" s="18">
        <f t="shared" ref="E11:E15" si="15">IF(AND((D11&gt;0),(D$5&gt;0)),(D11/D$5*100),"")</f>
        <v>27.873473222674601</v>
      </c>
      <c r="F11" s="190">
        <v>6.9</v>
      </c>
      <c r="G11" s="18">
        <f t="shared" ref="G11:G15" si="16">IF(AND((F11&gt;0),(F$5&gt;0)),(F11/F$5*100),"")</f>
        <v>20.566318926974667</v>
      </c>
      <c r="H11" s="190">
        <v>6.8</v>
      </c>
      <c r="I11" s="18">
        <f t="shared" ref="I11:I15" si="17">IF(AND((H11&gt;0),(H$5&gt;0)),(H11/H$5*100),"")</f>
        <v>19.767441860465116</v>
      </c>
      <c r="J11" s="10"/>
      <c r="K11" s="18" t="str">
        <f t="shared" ref="K11:K15" si="18">IF(AND((J11&gt;0),(J$5&gt;0)),(J11/J$5*100),"")</f>
        <v/>
      </c>
      <c r="L11" s="10"/>
      <c r="M11" s="18" t="str">
        <f t="shared" ref="M11:M15" si="19">IF(AND((L11&gt;0),(L$5&gt;0)),(L11/L$5*100),"")</f>
        <v/>
      </c>
      <c r="N11" s="10"/>
      <c r="O11" s="18" t="str">
        <f t="shared" ref="O11:O15" si="20">IF(AND((N11&gt;0),(N$5&gt;0)),(N11/N$5*100),"")</f>
        <v/>
      </c>
      <c r="P11" s="10"/>
      <c r="Q11" s="18" t="str">
        <f t="shared" ref="Q11:Q15" si="21">IF(AND((P11&gt;0),(P$5&gt;0)),(P11/P$5*100),"")</f>
        <v/>
      </c>
      <c r="R11" s="10"/>
      <c r="S11" s="18" t="str">
        <f t="shared" ref="S11:S15" si="22">IF(AND((R11&gt;0),(R$5&gt;0)),(R11/R$5*100),"")</f>
        <v/>
      </c>
      <c r="T11" s="10"/>
      <c r="U11" s="18" t="str">
        <f t="shared" ref="U11:U15" si="23">IF(AND((T11&gt;0),(T$5&gt;0)),(T11/T$5*100),"")</f>
        <v/>
      </c>
      <c r="V11" s="10"/>
      <c r="W11" s="18" t="str">
        <f t="shared" ref="W11:W15" si="24">IF(AND((V11&gt;0),(V$5&gt;0)),(V11/V$5*100),"")</f>
        <v/>
      </c>
      <c r="X11" s="10"/>
      <c r="Y11" s="18" t="str">
        <f t="shared" ref="Y11:Y15" si="25">IF(AND((X11&gt;0),(X$5&gt;0)),(X11/X$5*100),"")</f>
        <v/>
      </c>
      <c r="Z11" s="10"/>
      <c r="AA11" s="18" t="str">
        <f t="shared" ref="AA11:AA15" si="26">IF(AND((Z11&gt;0),(Z$5&gt;0)),(Z11/Z$5*100),"")</f>
        <v/>
      </c>
      <c r="AB11" s="10"/>
      <c r="AC11" s="18" t="str">
        <f t="shared" ref="AC11:AC15" si="27">IF(AND((AB11&gt;0),(AB$5&gt;0)),(AB11/AB$5*100),"")</f>
        <v/>
      </c>
      <c r="AD11" s="10"/>
      <c r="AE11" s="18" t="str">
        <f t="shared" ref="AE11:AE15" si="28">IF(AND((AD11&gt;0),(AD$5&gt;0)),(AD11/AD$5*100),"")</f>
        <v/>
      </c>
      <c r="AF11" s="10"/>
      <c r="AG11" s="18" t="str">
        <f t="shared" ref="AG11:AG15" si="29">IF(AND((AF11&gt;0),(AF$5&gt;0)),(AF11/AF$5*100),"")</f>
        <v/>
      </c>
      <c r="AH11" s="10"/>
      <c r="AI11" s="18" t="str">
        <f t="shared" ref="AI11:AI15" si="30">IF(AND((AH11&gt;0),(AH$5&gt;0)),(AH11/AH$5*100),"")</f>
        <v/>
      </c>
      <c r="AJ11" s="10"/>
      <c r="AK11" s="18" t="str">
        <f t="shared" ref="AK11:AK15" si="31">IF(AND((AJ11&gt;0),(AJ$5&gt;0)),(AJ11/AJ$5*100),"")</f>
        <v/>
      </c>
      <c r="AL11" s="10"/>
      <c r="AM11" s="18" t="str">
        <f t="shared" ref="AM11:AM15" si="32">IF(AND((AL11&gt;0),(AL$5&gt;0)),(AL11/AL$5*100),"")</f>
        <v/>
      </c>
      <c r="AN11" s="10"/>
      <c r="AO11" s="18" t="str">
        <f t="shared" ref="AO11:AO15" si="33">IF(AND((AN11&gt;0),(AN$5&gt;0)),(AN11/AN$5*100),"")</f>
        <v/>
      </c>
      <c r="AP11" s="10"/>
      <c r="AQ11" s="18" t="str">
        <f t="shared" ref="AQ11:AQ15" si="34">IF(AND((AP11&gt;0),(AP$5&gt;0)),(AP11/AP$5*100),"")</f>
        <v/>
      </c>
      <c r="AR11" s="10"/>
      <c r="AS11" s="18" t="str">
        <f t="shared" ref="AS11:AS15" si="35">IF(AND((AR11&gt;0),(AR$5&gt;0)),(AR11/AR$5*100),"")</f>
        <v/>
      </c>
      <c r="AT11" s="10"/>
      <c r="AU11" s="18" t="str">
        <f t="shared" ref="AU11:AU15" si="36">IF(AND((AT11&gt;0),(AT$5&gt;0)),(AT11/AT$5*100),"")</f>
        <v/>
      </c>
      <c r="AV11" s="10"/>
      <c r="AW11" s="18" t="str">
        <f t="shared" ref="AW11:AW15" si="37">IF(AND((AV11&gt;0),(AV$5&gt;0)),(AV11/AV$5*100),"")</f>
        <v/>
      </c>
      <c r="AX11" s="10"/>
      <c r="AY11" s="18" t="str">
        <f t="shared" ref="AY11:AY15" si="38">IF(AND((AX11&gt;0),(AX$5&gt;0)),(AX11/AX$5*100),"")</f>
        <v/>
      </c>
      <c r="AZ11" s="10"/>
      <c r="BA11" s="18" t="str">
        <f t="shared" ref="BA11:BA15" si="39">IF(AND((AZ11&gt;0),(AZ$5&gt;0)),(AZ11/AZ$5*100),"")</f>
        <v/>
      </c>
      <c r="BB11" s="10"/>
      <c r="BC11" s="18" t="str">
        <f t="shared" ref="BC11:BC15" si="40">IF(AND((BB11&gt;0),(BB$5&gt;0)),(BB11/BB$5*100),"")</f>
        <v/>
      </c>
      <c r="BD11" s="10"/>
      <c r="BE11" s="18" t="str">
        <f t="shared" ref="BE11:BE15" si="41">IF(AND((BD11&gt;0),(BD$5&gt;0)),(BD11/BD$5*100),"")</f>
        <v/>
      </c>
      <c r="BF11" s="10"/>
      <c r="BG11" s="18" t="str">
        <f t="shared" ref="BG11:BG15" si="42">IF(AND((BF11&gt;0),(BF$5&gt;0)),(BF11/BF$5*100),"")</f>
        <v/>
      </c>
      <c r="BH11" s="10"/>
      <c r="BI11" s="18" t="str">
        <f t="shared" ref="BI11:BI15" si="43">IF(AND((BH11&gt;0),(BH$5&gt;0)),(BH11/BH$5*100),"")</f>
        <v/>
      </c>
      <c r="BK11" s="11" t="str">
        <f t="shared" si="0"/>
        <v xml:space="preserve">     Macroplacoid 1</v>
      </c>
      <c r="BL11" s="12">
        <f t="shared" si="2"/>
        <v>4</v>
      </c>
      <c r="BM11" s="38">
        <f t="shared" si="1"/>
        <v>6.8</v>
      </c>
      <c r="BN11" s="13" t="str">
        <f t="shared" si="3"/>
        <v>–</v>
      </c>
      <c r="BO11" s="39">
        <f t="shared" si="4"/>
        <v>8.9</v>
      </c>
      <c r="BP11" s="40">
        <f t="shared" si="5"/>
        <v>19.767441860465116</v>
      </c>
      <c r="BQ11" s="14" t="str">
        <f t="shared" si="10"/>
        <v>–</v>
      </c>
      <c r="BR11" s="41">
        <f t="shared" si="6"/>
        <v>27.873473222674601</v>
      </c>
      <c r="BS11" s="42">
        <f t="shared" si="7"/>
        <v>7.5149999999999997</v>
      </c>
      <c r="BT11" s="43">
        <f t="shared" si="11"/>
        <v>22.6625184904949</v>
      </c>
      <c r="BU11" s="13">
        <f t="shared" si="8"/>
        <v>0.96793594829411</v>
      </c>
      <c r="BV11" s="44">
        <f t="shared" si="12"/>
        <v>3.6504716218139985</v>
      </c>
      <c r="BW11" s="13">
        <f t="shared" si="9"/>
        <v>7.46</v>
      </c>
      <c r="BX11" s="14">
        <f t="shared" si="13"/>
        <v>22.442839951865221</v>
      </c>
    </row>
    <row r="12" spans="1:76" x14ac:dyDescent="0.2">
      <c r="A12" s="9" t="s">
        <v>30</v>
      </c>
      <c r="B12" s="188">
        <v>6.59</v>
      </c>
      <c r="C12" s="111">
        <f t="shared" si="14"/>
        <v>19.825511432009627</v>
      </c>
      <c r="D12" s="190">
        <v>6.33</v>
      </c>
      <c r="E12" s="18">
        <f t="shared" si="15"/>
        <v>19.824616348261824</v>
      </c>
      <c r="F12" s="190">
        <v>7.07</v>
      </c>
      <c r="G12" s="18">
        <f t="shared" si="16"/>
        <v>21.07302533532042</v>
      </c>
      <c r="H12" s="190">
        <v>5.32</v>
      </c>
      <c r="I12" s="18">
        <f t="shared" si="17"/>
        <v>15.465116279069768</v>
      </c>
      <c r="J12" s="10"/>
      <c r="K12" s="18" t="str">
        <f t="shared" si="18"/>
        <v/>
      </c>
      <c r="L12" s="10"/>
      <c r="M12" s="18" t="str">
        <f t="shared" si="19"/>
        <v/>
      </c>
      <c r="N12" s="10"/>
      <c r="O12" s="18" t="str">
        <f t="shared" si="20"/>
        <v/>
      </c>
      <c r="P12" s="10"/>
      <c r="Q12" s="18" t="str">
        <f t="shared" si="21"/>
        <v/>
      </c>
      <c r="R12" s="10"/>
      <c r="S12" s="18" t="str">
        <f t="shared" si="22"/>
        <v/>
      </c>
      <c r="T12" s="10"/>
      <c r="U12" s="18" t="str">
        <f t="shared" si="23"/>
        <v/>
      </c>
      <c r="V12" s="10"/>
      <c r="W12" s="18" t="str">
        <f t="shared" si="24"/>
        <v/>
      </c>
      <c r="X12" s="10"/>
      <c r="Y12" s="18" t="str">
        <f t="shared" si="25"/>
        <v/>
      </c>
      <c r="Z12" s="10"/>
      <c r="AA12" s="18" t="str">
        <f t="shared" si="26"/>
        <v/>
      </c>
      <c r="AB12" s="10"/>
      <c r="AC12" s="18" t="str">
        <f t="shared" si="27"/>
        <v/>
      </c>
      <c r="AD12" s="10"/>
      <c r="AE12" s="18" t="str">
        <f t="shared" si="28"/>
        <v/>
      </c>
      <c r="AF12" s="10"/>
      <c r="AG12" s="18" t="str">
        <f t="shared" si="29"/>
        <v/>
      </c>
      <c r="AH12" s="10"/>
      <c r="AI12" s="18" t="str">
        <f t="shared" si="30"/>
        <v/>
      </c>
      <c r="AJ12" s="10"/>
      <c r="AK12" s="18" t="str">
        <f t="shared" si="31"/>
        <v/>
      </c>
      <c r="AL12" s="10"/>
      <c r="AM12" s="18" t="str">
        <f t="shared" si="32"/>
        <v/>
      </c>
      <c r="AN12" s="10"/>
      <c r="AO12" s="18" t="str">
        <f t="shared" si="33"/>
        <v/>
      </c>
      <c r="AP12" s="10"/>
      <c r="AQ12" s="18" t="str">
        <f t="shared" si="34"/>
        <v/>
      </c>
      <c r="AR12" s="10"/>
      <c r="AS12" s="18" t="str">
        <f t="shared" si="35"/>
        <v/>
      </c>
      <c r="AT12" s="10"/>
      <c r="AU12" s="18" t="str">
        <f t="shared" si="36"/>
        <v/>
      </c>
      <c r="AV12" s="10"/>
      <c r="AW12" s="18" t="str">
        <f t="shared" si="37"/>
        <v/>
      </c>
      <c r="AX12" s="10"/>
      <c r="AY12" s="18" t="str">
        <f t="shared" si="38"/>
        <v/>
      </c>
      <c r="AZ12" s="10"/>
      <c r="BA12" s="18" t="str">
        <f t="shared" si="39"/>
        <v/>
      </c>
      <c r="BB12" s="10"/>
      <c r="BC12" s="18" t="str">
        <f t="shared" si="40"/>
        <v/>
      </c>
      <c r="BD12" s="10"/>
      <c r="BE12" s="18" t="str">
        <f t="shared" si="41"/>
        <v/>
      </c>
      <c r="BF12" s="10"/>
      <c r="BG12" s="18" t="str">
        <f t="shared" si="42"/>
        <v/>
      </c>
      <c r="BH12" s="10"/>
      <c r="BI12" s="18" t="str">
        <f t="shared" si="43"/>
        <v/>
      </c>
      <c r="BK12" s="11" t="str">
        <f t="shared" si="0"/>
        <v xml:space="preserve">     Macroplacoid 2</v>
      </c>
      <c r="BL12" s="12">
        <f t="shared" si="2"/>
        <v>4</v>
      </c>
      <c r="BM12" s="38">
        <f t="shared" si="1"/>
        <v>5.32</v>
      </c>
      <c r="BN12" s="13" t="str">
        <f t="shared" si="3"/>
        <v>–</v>
      </c>
      <c r="BO12" s="39">
        <f t="shared" si="4"/>
        <v>7.07</v>
      </c>
      <c r="BP12" s="40">
        <f t="shared" si="5"/>
        <v>15.465116279069768</v>
      </c>
      <c r="BQ12" s="14" t="str">
        <f t="shared" si="10"/>
        <v>–</v>
      </c>
      <c r="BR12" s="41">
        <f t="shared" si="6"/>
        <v>21.07302533532042</v>
      </c>
      <c r="BS12" s="42">
        <f t="shared" si="7"/>
        <v>6.3275000000000006</v>
      </c>
      <c r="BT12" s="43">
        <f t="shared" si="11"/>
        <v>19.047067348665408</v>
      </c>
      <c r="BU12" s="13">
        <f t="shared" si="8"/>
        <v>0.7383032349019335</v>
      </c>
      <c r="BV12" s="44">
        <f t="shared" si="12"/>
        <v>2.4593655595387323</v>
      </c>
      <c r="BW12" s="13">
        <f t="shared" si="9"/>
        <v>6.59</v>
      </c>
      <c r="BX12" s="14">
        <f t="shared" si="13"/>
        <v>19.825511432009627</v>
      </c>
    </row>
    <row r="13" spans="1:76" x14ac:dyDescent="0.2">
      <c r="A13" s="9" t="s">
        <v>31</v>
      </c>
      <c r="B13" s="188">
        <v>1.74</v>
      </c>
      <c r="C13" s="111">
        <f t="shared" si="14"/>
        <v>5.2346570397111911</v>
      </c>
      <c r="D13" s="190">
        <v>1.34</v>
      </c>
      <c r="E13" s="18">
        <f t="shared" si="15"/>
        <v>4.1966802380206705</v>
      </c>
      <c r="F13" s="190">
        <v>2.27</v>
      </c>
      <c r="G13" s="18">
        <f t="shared" si="16"/>
        <v>6.7660208643815212</v>
      </c>
      <c r="H13" s="190">
        <v>2.27</v>
      </c>
      <c r="I13" s="18">
        <f t="shared" si="17"/>
        <v>6.5988372093023262</v>
      </c>
      <c r="J13" s="10"/>
      <c r="K13" s="18" t="str">
        <f t="shared" si="18"/>
        <v/>
      </c>
      <c r="L13" s="10"/>
      <c r="M13" s="18" t="str">
        <f t="shared" si="19"/>
        <v/>
      </c>
      <c r="N13" s="10"/>
      <c r="O13" s="18" t="str">
        <f t="shared" si="20"/>
        <v/>
      </c>
      <c r="P13" s="10"/>
      <c r="Q13" s="18" t="str">
        <f t="shared" si="21"/>
        <v/>
      </c>
      <c r="R13" s="10"/>
      <c r="S13" s="18" t="str">
        <f t="shared" si="22"/>
        <v/>
      </c>
      <c r="T13" s="10"/>
      <c r="U13" s="18" t="str">
        <f t="shared" si="23"/>
        <v/>
      </c>
      <c r="V13" s="10"/>
      <c r="W13" s="18" t="str">
        <f t="shared" si="24"/>
        <v/>
      </c>
      <c r="X13" s="10"/>
      <c r="Y13" s="18" t="str">
        <f t="shared" si="25"/>
        <v/>
      </c>
      <c r="Z13" s="10"/>
      <c r="AA13" s="18" t="str">
        <f t="shared" si="26"/>
        <v/>
      </c>
      <c r="AB13" s="10"/>
      <c r="AC13" s="18" t="str">
        <f t="shared" si="27"/>
        <v/>
      </c>
      <c r="AD13" s="10"/>
      <c r="AE13" s="18" t="str">
        <f t="shared" si="28"/>
        <v/>
      </c>
      <c r="AF13" s="10"/>
      <c r="AG13" s="18" t="str">
        <f t="shared" si="29"/>
        <v/>
      </c>
      <c r="AH13" s="10"/>
      <c r="AI13" s="18" t="str">
        <f t="shared" si="30"/>
        <v/>
      </c>
      <c r="AJ13" s="10"/>
      <c r="AK13" s="18" t="str">
        <f t="shared" si="31"/>
        <v/>
      </c>
      <c r="AL13" s="10"/>
      <c r="AM13" s="18" t="str">
        <f t="shared" si="32"/>
        <v/>
      </c>
      <c r="AN13" s="10"/>
      <c r="AO13" s="18" t="str">
        <f t="shared" si="33"/>
        <v/>
      </c>
      <c r="AP13" s="10"/>
      <c r="AQ13" s="18" t="str">
        <f t="shared" si="34"/>
        <v/>
      </c>
      <c r="AR13" s="10"/>
      <c r="AS13" s="18" t="str">
        <f t="shared" si="35"/>
        <v/>
      </c>
      <c r="AT13" s="10"/>
      <c r="AU13" s="18" t="str">
        <f t="shared" si="36"/>
        <v/>
      </c>
      <c r="AV13" s="10"/>
      <c r="AW13" s="18" t="str">
        <f t="shared" si="37"/>
        <v/>
      </c>
      <c r="AX13" s="10"/>
      <c r="AY13" s="18" t="str">
        <f t="shared" si="38"/>
        <v/>
      </c>
      <c r="AZ13" s="10"/>
      <c r="BA13" s="18" t="str">
        <f t="shared" si="39"/>
        <v/>
      </c>
      <c r="BB13" s="10"/>
      <c r="BC13" s="18" t="str">
        <f t="shared" si="40"/>
        <v/>
      </c>
      <c r="BD13" s="10"/>
      <c r="BE13" s="18" t="str">
        <f t="shared" si="41"/>
        <v/>
      </c>
      <c r="BF13" s="10"/>
      <c r="BG13" s="18" t="str">
        <f t="shared" si="42"/>
        <v/>
      </c>
      <c r="BH13" s="10"/>
      <c r="BI13" s="18" t="str">
        <f t="shared" si="43"/>
        <v/>
      </c>
      <c r="BK13" s="11" t="str">
        <f t="shared" si="0"/>
        <v xml:space="preserve">     Microplacoid</v>
      </c>
      <c r="BL13" s="12">
        <f t="shared" si="2"/>
        <v>4</v>
      </c>
      <c r="BM13" s="38">
        <f t="shared" si="1"/>
        <v>1.34</v>
      </c>
      <c r="BN13" s="13" t="str">
        <f t="shared" si="3"/>
        <v>–</v>
      </c>
      <c r="BO13" s="39">
        <f t="shared" si="4"/>
        <v>2.27</v>
      </c>
      <c r="BP13" s="40">
        <f t="shared" si="5"/>
        <v>4.1966802380206705</v>
      </c>
      <c r="BQ13" s="14" t="str">
        <f t="shared" si="10"/>
        <v>–</v>
      </c>
      <c r="BR13" s="41">
        <f t="shared" si="6"/>
        <v>6.7660208643815212</v>
      </c>
      <c r="BS13" s="42">
        <f t="shared" si="7"/>
        <v>1.9049999999999998</v>
      </c>
      <c r="BT13" s="43">
        <f t="shared" si="11"/>
        <v>5.6990488378539279</v>
      </c>
      <c r="BU13" s="13">
        <f t="shared" si="8"/>
        <v>0.45199557519958145</v>
      </c>
      <c r="BV13" s="44">
        <f t="shared" si="12"/>
        <v>1.2139219594264601</v>
      </c>
      <c r="BW13" s="13">
        <f t="shared" si="9"/>
        <v>1.74</v>
      </c>
      <c r="BX13" s="14">
        <f t="shared" si="13"/>
        <v>5.2346570397111911</v>
      </c>
    </row>
    <row r="14" spans="1:76" x14ac:dyDescent="0.2">
      <c r="A14" s="9" t="s">
        <v>32</v>
      </c>
      <c r="B14" s="188">
        <v>14.83</v>
      </c>
      <c r="C14" s="111">
        <f t="shared" si="14"/>
        <v>44.614921780986762</v>
      </c>
      <c r="D14" s="190">
        <v>16.079999999999998</v>
      </c>
      <c r="E14" s="18">
        <f t="shared" si="15"/>
        <v>50.360162856248039</v>
      </c>
      <c r="F14" s="190">
        <v>15.23</v>
      </c>
      <c r="G14" s="18">
        <f t="shared" si="16"/>
        <v>45.39493293591655</v>
      </c>
      <c r="H14" s="190">
        <v>13.65</v>
      </c>
      <c r="I14" s="18">
        <f t="shared" si="17"/>
        <v>39.680232558139537</v>
      </c>
      <c r="J14" s="10"/>
      <c r="K14" s="18" t="str">
        <f t="shared" si="18"/>
        <v/>
      </c>
      <c r="L14" s="10"/>
      <c r="M14" s="18" t="str">
        <f t="shared" si="19"/>
        <v/>
      </c>
      <c r="N14" s="10"/>
      <c r="O14" s="18" t="str">
        <f t="shared" si="20"/>
        <v/>
      </c>
      <c r="P14" s="10"/>
      <c r="Q14" s="18" t="str">
        <f t="shared" si="21"/>
        <v/>
      </c>
      <c r="R14" s="10"/>
      <c r="S14" s="18" t="str">
        <f t="shared" si="22"/>
        <v/>
      </c>
      <c r="T14" s="10"/>
      <c r="U14" s="18" t="str">
        <f t="shared" si="23"/>
        <v/>
      </c>
      <c r="V14" s="10"/>
      <c r="W14" s="18" t="str">
        <f t="shared" si="24"/>
        <v/>
      </c>
      <c r="X14" s="10"/>
      <c r="Y14" s="18" t="str">
        <f t="shared" si="25"/>
        <v/>
      </c>
      <c r="Z14" s="10"/>
      <c r="AA14" s="18" t="str">
        <f t="shared" si="26"/>
        <v/>
      </c>
      <c r="AB14" s="10"/>
      <c r="AC14" s="18" t="str">
        <f t="shared" si="27"/>
        <v/>
      </c>
      <c r="AD14" s="10"/>
      <c r="AE14" s="18" t="str">
        <f t="shared" si="28"/>
        <v/>
      </c>
      <c r="AF14" s="10"/>
      <c r="AG14" s="18" t="str">
        <f t="shared" si="29"/>
        <v/>
      </c>
      <c r="AH14" s="10"/>
      <c r="AI14" s="18" t="str">
        <f t="shared" si="30"/>
        <v/>
      </c>
      <c r="AJ14" s="10"/>
      <c r="AK14" s="18" t="str">
        <f t="shared" si="31"/>
        <v/>
      </c>
      <c r="AL14" s="10"/>
      <c r="AM14" s="18" t="str">
        <f t="shared" si="32"/>
        <v/>
      </c>
      <c r="AN14" s="10"/>
      <c r="AO14" s="18" t="str">
        <f t="shared" si="33"/>
        <v/>
      </c>
      <c r="AP14" s="10"/>
      <c r="AQ14" s="18" t="str">
        <f t="shared" si="34"/>
        <v/>
      </c>
      <c r="AR14" s="10"/>
      <c r="AS14" s="18" t="str">
        <f t="shared" si="35"/>
        <v/>
      </c>
      <c r="AT14" s="10"/>
      <c r="AU14" s="18" t="str">
        <f t="shared" si="36"/>
        <v/>
      </c>
      <c r="AV14" s="10"/>
      <c r="AW14" s="18" t="str">
        <f t="shared" si="37"/>
        <v/>
      </c>
      <c r="AX14" s="10"/>
      <c r="AY14" s="18" t="str">
        <f t="shared" si="38"/>
        <v/>
      </c>
      <c r="AZ14" s="10"/>
      <c r="BA14" s="18" t="str">
        <f t="shared" si="39"/>
        <v/>
      </c>
      <c r="BB14" s="10"/>
      <c r="BC14" s="18" t="str">
        <f t="shared" si="40"/>
        <v/>
      </c>
      <c r="BD14" s="10"/>
      <c r="BE14" s="18" t="str">
        <f t="shared" si="41"/>
        <v/>
      </c>
      <c r="BF14" s="10"/>
      <c r="BG14" s="18" t="str">
        <f t="shared" si="42"/>
        <v/>
      </c>
      <c r="BH14" s="10"/>
      <c r="BI14" s="18" t="str">
        <f t="shared" si="43"/>
        <v/>
      </c>
      <c r="BK14" s="11" t="str">
        <f t="shared" si="0"/>
        <v xml:space="preserve">     Macroplacoid row</v>
      </c>
      <c r="BL14" s="12">
        <f t="shared" si="2"/>
        <v>4</v>
      </c>
      <c r="BM14" s="38">
        <f t="shared" si="1"/>
        <v>13.65</v>
      </c>
      <c r="BN14" s="13" t="str">
        <f t="shared" si="3"/>
        <v>–</v>
      </c>
      <c r="BO14" s="39">
        <f t="shared" si="4"/>
        <v>16.079999999999998</v>
      </c>
      <c r="BP14" s="40">
        <f t="shared" si="5"/>
        <v>39.680232558139537</v>
      </c>
      <c r="BQ14" s="14" t="str">
        <f t="shared" si="10"/>
        <v>–</v>
      </c>
      <c r="BR14" s="41">
        <f t="shared" si="6"/>
        <v>50.360162856248039</v>
      </c>
      <c r="BS14" s="42">
        <f t="shared" si="7"/>
        <v>14.9475</v>
      </c>
      <c r="BT14" s="43">
        <f t="shared" si="11"/>
        <v>45.012562532822727</v>
      </c>
      <c r="BU14" s="13">
        <f t="shared" si="8"/>
        <v>1.0098968594201416</v>
      </c>
      <c r="BV14" s="44">
        <f t="shared" si="12"/>
        <v>4.3716853146388193</v>
      </c>
      <c r="BW14" s="13">
        <f t="shared" si="9"/>
        <v>14.83</v>
      </c>
      <c r="BX14" s="14">
        <f t="shared" si="13"/>
        <v>44.614921780986762</v>
      </c>
    </row>
    <row r="15" spans="1:76" x14ac:dyDescent="0.2">
      <c r="A15" s="9" t="s">
        <v>33</v>
      </c>
      <c r="B15" s="188">
        <v>16.920000000000002</v>
      </c>
      <c r="C15" s="111">
        <f t="shared" si="14"/>
        <v>50.902527075812273</v>
      </c>
      <c r="D15" s="190">
        <v>18.73</v>
      </c>
      <c r="E15" s="18">
        <f t="shared" si="15"/>
        <v>58.659567804572497</v>
      </c>
      <c r="F15" s="190">
        <v>17.940000000000001</v>
      </c>
      <c r="G15" s="18">
        <f t="shared" si="16"/>
        <v>53.472429210134131</v>
      </c>
      <c r="H15" s="190">
        <v>16.329999999999998</v>
      </c>
      <c r="I15" s="18">
        <f t="shared" si="17"/>
        <v>47.470930232558132</v>
      </c>
      <c r="J15" s="10"/>
      <c r="K15" s="18" t="str">
        <f t="shared" si="18"/>
        <v/>
      </c>
      <c r="L15" s="10"/>
      <c r="M15" s="18" t="str">
        <f t="shared" si="19"/>
        <v/>
      </c>
      <c r="N15" s="10"/>
      <c r="O15" s="18" t="str">
        <f t="shared" si="20"/>
        <v/>
      </c>
      <c r="P15" s="10"/>
      <c r="Q15" s="18" t="str">
        <f t="shared" si="21"/>
        <v/>
      </c>
      <c r="R15" s="10"/>
      <c r="S15" s="18" t="str">
        <f t="shared" si="22"/>
        <v/>
      </c>
      <c r="T15" s="10"/>
      <c r="U15" s="18" t="str">
        <f t="shared" si="23"/>
        <v/>
      </c>
      <c r="V15" s="10"/>
      <c r="W15" s="18" t="str">
        <f t="shared" si="24"/>
        <v/>
      </c>
      <c r="X15" s="10"/>
      <c r="Y15" s="18" t="str">
        <f t="shared" si="25"/>
        <v/>
      </c>
      <c r="Z15" s="10"/>
      <c r="AA15" s="18" t="str">
        <f t="shared" si="26"/>
        <v/>
      </c>
      <c r="AB15" s="10"/>
      <c r="AC15" s="18" t="str">
        <f t="shared" si="27"/>
        <v/>
      </c>
      <c r="AD15" s="10"/>
      <c r="AE15" s="18" t="str">
        <f t="shared" si="28"/>
        <v/>
      </c>
      <c r="AF15" s="10"/>
      <c r="AG15" s="18" t="str">
        <f t="shared" si="29"/>
        <v/>
      </c>
      <c r="AH15" s="10"/>
      <c r="AI15" s="18" t="str">
        <f t="shared" si="30"/>
        <v/>
      </c>
      <c r="AJ15" s="10"/>
      <c r="AK15" s="18" t="str">
        <f t="shared" si="31"/>
        <v/>
      </c>
      <c r="AL15" s="10"/>
      <c r="AM15" s="18" t="str">
        <f t="shared" si="32"/>
        <v/>
      </c>
      <c r="AN15" s="10"/>
      <c r="AO15" s="18" t="str">
        <f t="shared" si="33"/>
        <v/>
      </c>
      <c r="AP15" s="10"/>
      <c r="AQ15" s="18" t="str">
        <f t="shared" si="34"/>
        <v/>
      </c>
      <c r="AR15" s="10"/>
      <c r="AS15" s="18" t="str">
        <f t="shared" si="35"/>
        <v/>
      </c>
      <c r="AT15" s="10"/>
      <c r="AU15" s="18" t="str">
        <f t="shared" si="36"/>
        <v/>
      </c>
      <c r="AV15" s="10"/>
      <c r="AW15" s="18" t="str">
        <f t="shared" si="37"/>
        <v/>
      </c>
      <c r="AX15" s="10"/>
      <c r="AY15" s="18" t="str">
        <f t="shared" si="38"/>
        <v/>
      </c>
      <c r="AZ15" s="10"/>
      <c r="BA15" s="18" t="str">
        <f t="shared" si="39"/>
        <v/>
      </c>
      <c r="BB15" s="10"/>
      <c r="BC15" s="18" t="str">
        <f t="shared" si="40"/>
        <v/>
      </c>
      <c r="BD15" s="10"/>
      <c r="BE15" s="18" t="str">
        <f t="shared" si="41"/>
        <v/>
      </c>
      <c r="BF15" s="10"/>
      <c r="BG15" s="18" t="str">
        <f t="shared" si="42"/>
        <v/>
      </c>
      <c r="BH15" s="10"/>
      <c r="BI15" s="18" t="str">
        <f t="shared" si="43"/>
        <v/>
      </c>
      <c r="BK15" s="11" t="str">
        <f t="shared" si="0"/>
        <v xml:space="preserve">     Placoid row</v>
      </c>
      <c r="BL15" s="12">
        <f t="shared" si="2"/>
        <v>4</v>
      </c>
      <c r="BM15" s="38">
        <f t="shared" si="1"/>
        <v>16.329999999999998</v>
      </c>
      <c r="BN15" s="13" t="str">
        <f t="shared" si="3"/>
        <v>–</v>
      </c>
      <c r="BO15" s="39">
        <f t="shared" si="4"/>
        <v>18.73</v>
      </c>
      <c r="BP15" s="40">
        <f t="shared" si="5"/>
        <v>47.470930232558132</v>
      </c>
      <c r="BQ15" s="14" t="str">
        <f t="shared" si="10"/>
        <v>–</v>
      </c>
      <c r="BR15" s="41">
        <f t="shared" si="6"/>
        <v>58.659567804572497</v>
      </c>
      <c r="BS15" s="42">
        <f t="shared" si="7"/>
        <v>17.48</v>
      </c>
      <c r="BT15" s="43">
        <f t="shared" si="11"/>
        <v>52.626363580769251</v>
      </c>
      <c r="BU15" s="13">
        <f t="shared" si="8"/>
        <v>1.0661769709261848</v>
      </c>
      <c r="BV15" s="44">
        <f t="shared" si="12"/>
        <v>4.7140034492626155</v>
      </c>
      <c r="BW15" s="13">
        <f t="shared" si="9"/>
        <v>16.920000000000002</v>
      </c>
      <c r="BX15" s="14">
        <f t="shared" si="13"/>
        <v>50.902527075812273</v>
      </c>
    </row>
    <row r="16" spans="1:76" x14ac:dyDescent="0.2">
      <c r="A16" s="19" t="s">
        <v>87</v>
      </c>
      <c r="B16" s="108"/>
      <c r="C16" s="109"/>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46"/>
      <c r="AF16" s="23"/>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46"/>
      <c r="BK16" s="11" t="str">
        <f t="shared" si="0"/>
        <v>Claw I heights</v>
      </c>
      <c r="BL16" s="12"/>
      <c r="BM16" s="38"/>
      <c r="BN16" s="13"/>
      <c r="BO16" s="39"/>
      <c r="BP16" s="40"/>
      <c r="BQ16" s="14"/>
      <c r="BR16" s="41"/>
      <c r="BS16" s="42"/>
      <c r="BT16" s="43"/>
      <c r="BU16" s="13"/>
      <c r="BV16" s="44"/>
      <c r="BW16" s="13"/>
      <c r="BX16" s="14"/>
    </row>
    <row r="17" spans="1:76" x14ac:dyDescent="0.2">
      <c r="A17" s="9" t="s">
        <v>34</v>
      </c>
      <c r="B17" s="110"/>
      <c r="C17" s="111" t="str">
        <f t="shared" ref="C17:C23" si="44">IF(AND((B17&gt;0),(B$5&gt;0)),(B17/B$5*100),"")</f>
        <v/>
      </c>
      <c r="D17" s="10"/>
      <c r="E17" s="18" t="str">
        <f t="shared" ref="E17:E23" si="45">IF(AND((D17&gt;0),(D$5&gt;0)),(D17/D$5*100),"")</f>
        <v/>
      </c>
      <c r="F17" s="10"/>
      <c r="G17" s="18" t="str">
        <f t="shared" ref="G17:G23" si="46">IF(AND((F17&gt;0),(F$5&gt;0)),(F17/F$5*100),"")</f>
        <v/>
      </c>
      <c r="H17" s="10"/>
      <c r="I17" s="18" t="str">
        <f t="shared" ref="I17:I23" si="47">IF(AND((H17&gt;0),(H$5&gt;0)),(H17/H$5*100),"")</f>
        <v/>
      </c>
      <c r="J17" s="10"/>
      <c r="K17" s="18" t="str">
        <f t="shared" ref="K17:K23" si="48">IF(AND((J17&gt;0),(J$5&gt;0)),(J17/J$5*100),"")</f>
        <v/>
      </c>
      <c r="L17" s="10"/>
      <c r="M17" s="18" t="str">
        <f t="shared" ref="M17:M23" si="49">IF(AND((L17&gt;0),(L$5&gt;0)),(L17/L$5*100),"")</f>
        <v/>
      </c>
      <c r="N17" s="10"/>
      <c r="O17" s="18" t="str">
        <f t="shared" ref="O17:O23" si="50">IF(AND((N17&gt;0),(N$5&gt;0)),(N17/N$5*100),"")</f>
        <v/>
      </c>
      <c r="P17" s="10"/>
      <c r="Q17" s="18" t="str">
        <f t="shared" ref="Q17:Q23" si="51">IF(AND((P17&gt;0),(P$5&gt;0)),(P17/P$5*100),"")</f>
        <v/>
      </c>
      <c r="R17" s="10"/>
      <c r="S17" s="18" t="str">
        <f t="shared" ref="S17:S23" si="52">IF(AND((R17&gt;0),(R$5&gt;0)),(R17/R$5*100),"")</f>
        <v/>
      </c>
      <c r="T17" s="10"/>
      <c r="U17" s="18" t="str">
        <f t="shared" ref="U17:U23" si="53">IF(AND((T17&gt;0),(T$5&gt;0)),(T17/T$5*100),"")</f>
        <v/>
      </c>
      <c r="V17" s="10"/>
      <c r="W17" s="18" t="str">
        <f t="shared" ref="W17:W23" si="54">IF(AND((V17&gt;0),(V$5&gt;0)),(V17/V$5*100),"")</f>
        <v/>
      </c>
      <c r="X17" s="10"/>
      <c r="Y17" s="18" t="str">
        <f t="shared" ref="Y17:Y23" si="55">IF(AND((X17&gt;0),(X$5&gt;0)),(X17/X$5*100),"")</f>
        <v/>
      </c>
      <c r="Z17" s="10"/>
      <c r="AA17" s="18" t="str">
        <f t="shared" ref="AA17:AA23" si="56">IF(AND((Z17&gt;0),(Z$5&gt;0)),(Z17/Z$5*100),"")</f>
        <v/>
      </c>
      <c r="AB17" s="10"/>
      <c r="AC17" s="18" t="str">
        <f t="shared" ref="AC17:AC23" si="57">IF(AND((AB17&gt;0),(AB$5&gt;0)),(AB17/AB$5*100),"")</f>
        <v/>
      </c>
      <c r="AD17" s="10"/>
      <c r="AE17" s="18" t="str">
        <f t="shared" ref="AE17:AE23" si="58">IF(AND((AD17&gt;0),(AD$5&gt;0)),(AD17/AD$5*100),"")</f>
        <v/>
      </c>
      <c r="AF17" s="10"/>
      <c r="AG17" s="18" t="str">
        <f t="shared" ref="AG17:AG23" si="59">IF(AND((AF17&gt;0),(AF$5&gt;0)),(AF17/AF$5*100),"")</f>
        <v/>
      </c>
      <c r="AH17" s="10"/>
      <c r="AI17" s="18" t="str">
        <f t="shared" ref="AI17:AI23" si="60">IF(AND((AH17&gt;0),(AH$5&gt;0)),(AH17/AH$5*100),"")</f>
        <v/>
      </c>
      <c r="AJ17" s="10"/>
      <c r="AK17" s="18" t="str">
        <f t="shared" ref="AK17:AK23" si="61">IF(AND((AJ17&gt;0),(AJ$5&gt;0)),(AJ17/AJ$5*100),"")</f>
        <v/>
      </c>
      <c r="AL17" s="10"/>
      <c r="AM17" s="18" t="str">
        <f t="shared" ref="AM17:AM23" si="62">IF(AND((AL17&gt;0),(AL$5&gt;0)),(AL17/AL$5*100),"")</f>
        <v/>
      </c>
      <c r="AN17" s="10"/>
      <c r="AO17" s="18" t="str">
        <f t="shared" ref="AO17:AO23" si="63">IF(AND((AN17&gt;0),(AN$5&gt;0)),(AN17/AN$5*100),"")</f>
        <v/>
      </c>
      <c r="AP17" s="10"/>
      <c r="AQ17" s="18" t="str">
        <f t="shared" ref="AQ17:AQ23" si="64">IF(AND((AP17&gt;0),(AP$5&gt;0)),(AP17/AP$5*100),"")</f>
        <v/>
      </c>
      <c r="AR17" s="10"/>
      <c r="AS17" s="18" t="str">
        <f t="shared" ref="AS17:AS23" si="65">IF(AND((AR17&gt;0),(AR$5&gt;0)),(AR17/AR$5*100),"")</f>
        <v/>
      </c>
      <c r="AT17" s="10"/>
      <c r="AU17" s="18" t="str">
        <f t="shared" ref="AU17:AU23" si="66">IF(AND((AT17&gt;0),(AT$5&gt;0)),(AT17/AT$5*100),"")</f>
        <v/>
      </c>
      <c r="AV17" s="10"/>
      <c r="AW17" s="18" t="str">
        <f t="shared" ref="AW17:AW23" si="67">IF(AND((AV17&gt;0),(AV$5&gt;0)),(AV17/AV$5*100),"")</f>
        <v/>
      </c>
      <c r="AX17" s="10"/>
      <c r="AY17" s="18" t="str">
        <f t="shared" ref="AY17:AY23" si="68">IF(AND((AX17&gt;0),(AX$5&gt;0)),(AX17/AX$5*100),"")</f>
        <v/>
      </c>
      <c r="AZ17" s="10"/>
      <c r="BA17" s="18" t="str">
        <f t="shared" ref="BA17:BA23" si="69">IF(AND((AZ17&gt;0),(AZ$5&gt;0)),(AZ17/AZ$5*100),"")</f>
        <v/>
      </c>
      <c r="BB17" s="10"/>
      <c r="BC17" s="18" t="str">
        <f t="shared" ref="BC17:BC23" si="70">IF(AND((BB17&gt;0),(BB$5&gt;0)),(BB17/BB$5*100),"")</f>
        <v/>
      </c>
      <c r="BD17" s="10"/>
      <c r="BE17" s="18" t="str">
        <f t="shared" ref="BE17:BE23" si="71">IF(AND((BD17&gt;0),(BD$5&gt;0)),(BD17/BD$5*100),"")</f>
        <v/>
      </c>
      <c r="BF17" s="10"/>
      <c r="BG17" s="18" t="str">
        <f t="shared" ref="BG17:BG23" si="72">IF(AND((BF17&gt;0),(BF$5&gt;0)),(BF17/BF$5*100),"")</f>
        <v/>
      </c>
      <c r="BH17" s="10"/>
      <c r="BI17" s="18" t="str">
        <f t="shared" ref="BI17:BI23" si="73">IF(AND((BH17&gt;0),(BH$5&gt;0)),(BH17/BH$5*100),"")</f>
        <v/>
      </c>
      <c r="BK17" s="11" t="str">
        <f t="shared" si="0"/>
        <v xml:space="preserve">     External base</v>
      </c>
      <c r="BL17" s="12">
        <f t="shared" si="2"/>
        <v>0</v>
      </c>
      <c r="BM17" s="38" t="str">
        <f t="shared" si="1"/>
        <v/>
      </c>
      <c r="BN17" s="13" t="str">
        <f t="shared" si="3"/>
        <v>?</v>
      </c>
      <c r="BO17" s="39" t="str">
        <f t="shared" si="4"/>
        <v/>
      </c>
      <c r="BP17" s="40" t="str">
        <f t="shared" si="5"/>
        <v/>
      </c>
      <c r="BQ17" s="14" t="str">
        <f t="shared" si="10"/>
        <v>?</v>
      </c>
      <c r="BR17" s="41" t="str">
        <f t="shared" si="6"/>
        <v/>
      </c>
      <c r="BS17" s="42" t="str">
        <f t="shared" si="7"/>
        <v>?</v>
      </c>
      <c r="BT17" s="43" t="str">
        <f t="shared" si="11"/>
        <v>?</v>
      </c>
      <c r="BU17" s="13" t="str">
        <f t="shared" si="8"/>
        <v>?</v>
      </c>
      <c r="BV17" s="44" t="str">
        <f t="shared" si="12"/>
        <v>?</v>
      </c>
      <c r="BW17" s="13" t="str">
        <f t="shared" si="9"/>
        <v>?</v>
      </c>
      <c r="BX17" s="14" t="str">
        <f t="shared" si="13"/>
        <v>?</v>
      </c>
    </row>
    <row r="18" spans="1:76" x14ac:dyDescent="0.2">
      <c r="A18" s="9" t="s">
        <v>35</v>
      </c>
      <c r="B18" s="188">
        <v>6.41</v>
      </c>
      <c r="C18" s="111">
        <f t="shared" si="44"/>
        <v>19.283995186522262</v>
      </c>
      <c r="D18" s="190">
        <v>8.06</v>
      </c>
      <c r="E18" s="18">
        <f t="shared" si="45"/>
        <v>25.242718446601941</v>
      </c>
      <c r="F18" s="190">
        <v>7.35</v>
      </c>
      <c r="G18" s="18">
        <f t="shared" si="46"/>
        <v>21.907600596125189</v>
      </c>
      <c r="H18" s="190">
        <v>6.96</v>
      </c>
      <c r="I18" s="18">
        <f t="shared" si="47"/>
        <v>20.232558139534884</v>
      </c>
      <c r="J18" s="10"/>
      <c r="K18" s="18" t="str">
        <f t="shared" si="48"/>
        <v/>
      </c>
      <c r="L18" s="10"/>
      <c r="M18" s="18" t="str">
        <f t="shared" si="49"/>
        <v/>
      </c>
      <c r="N18" s="10"/>
      <c r="O18" s="18" t="str">
        <f t="shared" si="50"/>
        <v/>
      </c>
      <c r="P18" s="10"/>
      <c r="Q18" s="18" t="str">
        <f t="shared" si="51"/>
        <v/>
      </c>
      <c r="R18" s="10"/>
      <c r="S18" s="18" t="str">
        <f t="shared" si="52"/>
        <v/>
      </c>
      <c r="T18" s="10"/>
      <c r="U18" s="18" t="str">
        <f t="shared" si="53"/>
        <v/>
      </c>
      <c r="V18" s="10"/>
      <c r="W18" s="18" t="str">
        <f t="shared" si="54"/>
        <v/>
      </c>
      <c r="X18" s="10"/>
      <c r="Y18" s="18" t="str">
        <f t="shared" si="55"/>
        <v/>
      </c>
      <c r="Z18" s="10"/>
      <c r="AA18" s="18" t="str">
        <f t="shared" si="56"/>
        <v/>
      </c>
      <c r="AB18" s="10"/>
      <c r="AC18" s="18" t="str">
        <f t="shared" si="57"/>
        <v/>
      </c>
      <c r="AD18" s="10"/>
      <c r="AE18" s="18" t="str">
        <f t="shared" si="58"/>
        <v/>
      </c>
      <c r="AF18" s="10"/>
      <c r="AG18" s="18" t="str">
        <f t="shared" si="59"/>
        <v/>
      </c>
      <c r="AH18" s="10"/>
      <c r="AI18" s="18" t="str">
        <f t="shared" si="60"/>
        <v/>
      </c>
      <c r="AJ18" s="10"/>
      <c r="AK18" s="18" t="str">
        <f t="shared" si="61"/>
        <v/>
      </c>
      <c r="AL18" s="10"/>
      <c r="AM18" s="18" t="str">
        <f t="shared" si="62"/>
        <v/>
      </c>
      <c r="AN18" s="10"/>
      <c r="AO18" s="18" t="str">
        <f t="shared" si="63"/>
        <v/>
      </c>
      <c r="AP18" s="10"/>
      <c r="AQ18" s="18" t="str">
        <f t="shared" si="64"/>
        <v/>
      </c>
      <c r="AR18" s="10"/>
      <c r="AS18" s="18" t="str">
        <f t="shared" si="65"/>
        <v/>
      </c>
      <c r="AT18" s="10"/>
      <c r="AU18" s="18" t="str">
        <f t="shared" si="66"/>
        <v/>
      </c>
      <c r="AV18" s="10"/>
      <c r="AW18" s="18" t="str">
        <f t="shared" si="67"/>
        <v/>
      </c>
      <c r="AX18" s="10"/>
      <c r="AY18" s="18" t="str">
        <f t="shared" si="68"/>
        <v/>
      </c>
      <c r="AZ18" s="10"/>
      <c r="BA18" s="18" t="str">
        <f t="shared" si="69"/>
        <v/>
      </c>
      <c r="BB18" s="10"/>
      <c r="BC18" s="18" t="str">
        <f t="shared" si="70"/>
        <v/>
      </c>
      <c r="BD18" s="10"/>
      <c r="BE18" s="18" t="str">
        <f t="shared" si="71"/>
        <v/>
      </c>
      <c r="BF18" s="10"/>
      <c r="BG18" s="18" t="str">
        <f t="shared" si="72"/>
        <v/>
      </c>
      <c r="BH18" s="10"/>
      <c r="BI18" s="18" t="str">
        <f t="shared" si="73"/>
        <v/>
      </c>
      <c r="BK18" s="11" t="str">
        <f t="shared" si="0"/>
        <v xml:space="preserve">     External primary branch</v>
      </c>
      <c r="BL18" s="12">
        <f t="shared" si="2"/>
        <v>4</v>
      </c>
      <c r="BM18" s="38">
        <f t="shared" si="1"/>
        <v>6.41</v>
      </c>
      <c r="BN18" s="13" t="str">
        <f t="shared" si="3"/>
        <v>–</v>
      </c>
      <c r="BO18" s="39">
        <f t="shared" si="4"/>
        <v>8.06</v>
      </c>
      <c r="BP18" s="40">
        <f t="shared" si="5"/>
        <v>19.283995186522262</v>
      </c>
      <c r="BQ18" s="14" t="str">
        <f t="shared" si="10"/>
        <v>–</v>
      </c>
      <c r="BR18" s="41">
        <f t="shared" si="6"/>
        <v>25.242718446601941</v>
      </c>
      <c r="BS18" s="42">
        <f t="shared" si="7"/>
        <v>7.1950000000000003</v>
      </c>
      <c r="BT18" s="43">
        <f t="shared" si="11"/>
        <v>21.666718092196071</v>
      </c>
      <c r="BU18" s="13">
        <f t="shared" si="8"/>
        <v>0.69370983367207173</v>
      </c>
      <c r="BV18" s="44">
        <f t="shared" si="12"/>
        <v>2.6191592881717769</v>
      </c>
      <c r="BW18" s="13">
        <f t="shared" si="9"/>
        <v>6.41</v>
      </c>
      <c r="BX18" s="14">
        <f t="shared" si="13"/>
        <v>19.283995186522262</v>
      </c>
    </row>
    <row r="19" spans="1:76" x14ac:dyDescent="0.2">
      <c r="A19" s="9" t="s">
        <v>36</v>
      </c>
      <c r="B19" s="188">
        <v>5.32</v>
      </c>
      <c r="C19" s="111">
        <f>IF(AND((B19&gt;0),(B$5&gt;0)),(B19/B$5*100),"")</f>
        <v>16.004813477737663</v>
      </c>
      <c r="D19" s="190">
        <v>6.8</v>
      </c>
      <c r="E19" s="18">
        <f t="shared" si="45"/>
        <v>21.296586282492953</v>
      </c>
      <c r="F19" s="190">
        <v>6.56</v>
      </c>
      <c r="G19" s="18">
        <f t="shared" si="46"/>
        <v>19.552906110283161</v>
      </c>
      <c r="H19" s="190">
        <v>5.34</v>
      </c>
      <c r="I19" s="18">
        <f t="shared" si="47"/>
        <v>15.523255813953488</v>
      </c>
      <c r="J19" s="10"/>
      <c r="K19" s="18" t="str">
        <f t="shared" si="48"/>
        <v/>
      </c>
      <c r="L19" s="10"/>
      <c r="M19" s="18" t="str">
        <f t="shared" si="49"/>
        <v/>
      </c>
      <c r="N19" s="10"/>
      <c r="O19" s="18" t="str">
        <f t="shared" si="50"/>
        <v/>
      </c>
      <c r="P19" s="10"/>
      <c r="Q19" s="18" t="str">
        <f t="shared" si="51"/>
        <v/>
      </c>
      <c r="R19" s="10"/>
      <c r="S19" s="18" t="str">
        <f t="shared" si="52"/>
        <v/>
      </c>
      <c r="T19" s="10"/>
      <c r="U19" s="18" t="str">
        <f t="shared" si="53"/>
        <v/>
      </c>
      <c r="V19" s="10"/>
      <c r="W19" s="18" t="str">
        <f t="shared" si="54"/>
        <v/>
      </c>
      <c r="X19" s="10"/>
      <c r="Y19" s="18" t="str">
        <f t="shared" si="55"/>
        <v/>
      </c>
      <c r="Z19" s="10"/>
      <c r="AA19" s="18" t="str">
        <f t="shared" si="56"/>
        <v/>
      </c>
      <c r="AB19" s="10"/>
      <c r="AC19" s="18" t="str">
        <f t="shared" si="57"/>
        <v/>
      </c>
      <c r="AD19" s="10"/>
      <c r="AE19" s="18" t="str">
        <f t="shared" si="58"/>
        <v/>
      </c>
      <c r="AF19" s="10"/>
      <c r="AG19" s="18" t="str">
        <f t="shared" si="59"/>
        <v/>
      </c>
      <c r="AH19" s="10"/>
      <c r="AI19" s="18" t="str">
        <f t="shared" si="60"/>
        <v/>
      </c>
      <c r="AJ19" s="10"/>
      <c r="AK19" s="18" t="str">
        <f t="shared" si="61"/>
        <v/>
      </c>
      <c r="AL19" s="10"/>
      <c r="AM19" s="18" t="str">
        <f t="shared" si="62"/>
        <v/>
      </c>
      <c r="AN19" s="10"/>
      <c r="AO19" s="18" t="str">
        <f t="shared" si="63"/>
        <v/>
      </c>
      <c r="AP19" s="10"/>
      <c r="AQ19" s="18" t="str">
        <f t="shared" si="64"/>
        <v/>
      </c>
      <c r="AR19" s="10"/>
      <c r="AS19" s="18" t="str">
        <f t="shared" si="65"/>
        <v/>
      </c>
      <c r="AT19" s="10"/>
      <c r="AU19" s="18" t="str">
        <f t="shared" si="66"/>
        <v/>
      </c>
      <c r="AV19" s="10"/>
      <c r="AW19" s="18" t="str">
        <f t="shared" si="67"/>
        <v/>
      </c>
      <c r="AX19" s="10"/>
      <c r="AY19" s="18" t="str">
        <f t="shared" si="68"/>
        <v/>
      </c>
      <c r="AZ19" s="10"/>
      <c r="BA19" s="18" t="str">
        <f t="shared" si="69"/>
        <v/>
      </c>
      <c r="BB19" s="10"/>
      <c r="BC19" s="18" t="str">
        <f t="shared" si="70"/>
        <v/>
      </c>
      <c r="BD19" s="10"/>
      <c r="BE19" s="18" t="str">
        <f t="shared" si="71"/>
        <v/>
      </c>
      <c r="BF19" s="10"/>
      <c r="BG19" s="18" t="str">
        <f t="shared" si="72"/>
        <v/>
      </c>
      <c r="BH19" s="10"/>
      <c r="BI19" s="18" t="str">
        <f t="shared" si="73"/>
        <v/>
      </c>
      <c r="BK19" s="11" t="str">
        <f t="shared" si="0"/>
        <v xml:space="preserve">     External secondary branch</v>
      </c>
      <c r="BL19" s="12">
        <f t="shared" si="2"/>
        <v>4</v>
      </c>
      <c r="BM19" s="38">
        <f t="shared" si="1"/>
        <v>5.32</v>
      </c>
      <c r="BN19" s="13" t="str">
        <f t="shared" si="3"/>
        <v>–</v>
      </c>
      <c r="BO19" s="39">
        <f t="shared" si="4"/>
        <v>6.8</v>
      </c>
      <c r="BP19" s="40">
        <f t="shared" si="5"/>
        <v>15.523255813953488</v>
      </c>
      <c r="BQ19" s="14" t="str">
        <f t="shared" si="10"/>
        <v>–</v>
      </c>
      <c r="BR19" s="41">
        <f t="shared" si="6"/>
        <v>21.296586282492953</v>
      </c>
      <c r="BS19" s="42">
        <f t="shared" si="7"/>
        <v>6.0049999999999999</v>
      </c>
      <c r="BT19" s="43">
        <f t="shared" si="11"/>
        <v>18.094390421116817</v>
      </c>
      <c r="BU19" s="13">
        <f t="shared" si="8"/>
        <v>0.78559955872357257</v>
      </c>
      <c r="BV19" s="44">
        <f t="shared" si="12"/>
        <v>2.7903638544470302</v>
      </c>
      <c r="BW19" s="13">
        <f t="shared" si="9"/>
        <v>5.32</v>
      </c>
      <c r="BX19" s="14">
        <f t="shared" si="13"/>
        <v>16.004813477737663</v>
      </c>
    </row>
    <row r="20" spans="1:76" x14ac:dyDescent="0.2">
      <c r="A20" s="9" t="s">
        <v>37</v>
      </c>
      <c r="B20" s="115" t="str">
        <f>IF(AND((B17&gt;0),(B18&gt;0)),(B17/B18*100),"")</f>
        <v/>
      </c>
      <c r="C20" s="111" t="s">
        <v>23</v>
      </c>
      <c r="D20" s="116" t="str">
        <f>IF(AND((D17&gt;0),(D18&gt;0)),(D17/D18*100),"")</f>
        <v/>
      </c>
      <c r="E20" s="18" t="s">
        <v>23</v>
      </c>
      <c r="F20" s="116" t="str">
        <f>IF(AND((F17&gt;0),(F18&gt;0)),(F17/F18*100),"")</f>
        <v/>
      </c>
      <c r="G20" s="18" t="s">
        <v>23</v>
      </c>
      <c r="H20" s="116" t="str">
        <f>IF(AND((H17&gt;0),(H18&gt;0)),(H17/H18*100),"")</f>
        <v/>
      </c>
      <c r="I20" s="18" t="s">
        <v>23</v>
      </c>
      <c r="J20" s="116" t="str">
        <f>IF(AND((J17&gt;0),(J18&gt;0)),(J17/J18*100),"")</f>
        <v/>
      </c>
      <c r="K20" s="18" t="s">
        <v>23</v>
      </c>
      <c r="L20" s="116" t="str">
        <f>IF(AND((L17&gt;0),(L18&gt;0)),(L17/L18*100),"")</f>
        <v/>
      </c>
      <c r="M20" s="18" t="s">
        <v>23</v>
      </c>
      <c r="N20" s="116" t="str">
        <f>IF(AND((N17&gt;0),(N18&gt;0)),(N17/N18*100),"")</f>
        <v/>
      </c>
      <c r="O20" s="18" t="s">
        <v>23</v>
      </c>
      <c r="P20" s="116" t="str">
        <f>IF(AND((P17&gt;0),(P18&gt;0)),(P17/P18*100),"")</f>
        <v/>
      </c>
      <c r="Q20" s="18" t="s">
        <v>23</v>
      </c>
      <c r="R20" s="116" t="str">
        <f>IF(AND((R17&gt;0),(R18&gt;0)),(R17/R18*100),"")</f>
        <v/>
      </c>
      <c r="S20" s="18" t="s">
        <v>23</v>
      </c>
      <c r="T20" s="116" t="str">
        <f>IF(AND((T17&gt;0),(T18&gt;0)),(T17/T18*100),"")</f>
        <v/>
      </c>
      <c r="U20" s="18" t="s">
        <v>23</v>
      </c>
      <c r="V20" s="116" t="str">
        <f>IF(AND((V17&gt;0),(V18&gt;0)),(V17/V18*100),"")</f>
        <v/>
      </c>
      <c r="W20" s="18" t="s">
        <v>23</v>
      </c>
      <c r="X20" s="116" t="str">
        <f>IF(AND((X17&gt;0),(X18&gt;0)),(X17/X18*100),"")</f>
        <v/>
      </c>
      <c r="Y20" s="18" t="s">
        <v>23</v>
      </c>
      <c r="Z20" s="116" t="str">
        <f>IF(AND((Z17&gt;0),(Z18&gt;0)),(Z17/Z18*100),"")</f>
        <v/>
      </c>
      <c r="AA20" s="18" t="s">
        <v>23</v>
      </c>
      <c r="AB20" s="116" t="str">
        <f>IF(AND((AB17&gt;0),(AB18&gt;0)),(AB17/AB18*100),"")</f>
        <v/>
      </c>
      <c r="AC20" s="18" t="s">
        <v>23</v>
      </c>
      <c r="AD20" s="116" t="str">
        <f>IF(AND((AD17&gt;0),(AD18&gt;0)),(AD17/AD18*100),"")</f>
        <v/>
      </c>
      <c r="AE20" s="18" t="s">
        <v>23</v>
      </c>
      <c r="AF20" s="116" t="str">
        <f>IF(AND((AF17&gt;0),(AF18&gt;0)),(AF17/AF18*100),"")</f>
        <v/>
      </c>
      <c r="AG20" s="18" t="s">
        <v>23</v>
      </c>
      <c r="AH20" s="116" t="str">
        <f>IF(AND((AH17&gt;0),(AH18&gt;0)),(AH17/AH18*100),"")</f>
        <v/>
      </c>
      <c r="AI20" s="18" t="s">
        <v>23</v>
      </c>
      <c r="AJ20" s="116" t="str">
        <f>IF(AND((AJ17&gt;0),(AJ18&gt;0)),(AJ17/AJ18*100),"")</f>
        <v/>
      </c>
      <c r="AK20" s="18" t="s">
        <v>23</v>
      </c>
      <c r="AL20" s="116" t="str">
        <f>IF(AND((AL17&gt;0),(AL18&gt;0)),(AL17/AL18*100),"")</f>
        <v/>
      </c>
      <c r="AM20" s="18" t="s">
        <v>23</v>
      </c>
      <c r="AN20" s="116" t="str">
        <f>IF(AND((AN17&gt;0),(AN18&gt;0)),(AN17/AN18*100),"")</f>
        <v/>
      </c>
      <c r="AO20" s="18" t="s">
        <v>23</v>
      </c>
      <c r="AP20" s="116" t="str">
        <f>IF(AND((AP17&gt;0),(AP18&gt;0)),(AP17/AP18*100),"")</f>
        <v/>
      </c>
      <c r="AQ20" s="18" t="s">
        <v>23</v>
      </c>
      <c r="AR20" s="116" t="str">
        <f>IF(AND((AR17&gt;0),(AR18&gt;0)),(AR17/AR18*100),"")</f>
        <v/>
      </c>
      <c r="AS20" s="18" t="s">
        <v>23</v>
      </c>
      <c r="AT20" s="116" t="str">
        <f>IF(AND((AT17&gt;0),(AT18&gt;0)),(AT17/AT18*100),"")</f>
        <v/>
      </c>
      <c r="AU20" s="18" t="s">
        <v>23</v>
      </c>
      <c r="AV20" s="116" t="str">
        <f>IF(AND((AV17&gt;0),(AV18&gt;0)),(AV17/AV18*100),"")</f>
        <v/>
      </c>
      <c r="AW20" s="18" t="s">
        <v>23</v>
      </c>
      <c r="AX20" s="116" t="str">
        <f>IF(AND((AX17&gt;0),(AX18&gt;0)),(AX17/AX18*100),"")</f>
        <v/>
      </c>
      <c r="AY20" s="18" t="s">
        <v>23</v>
      </c>
      <c r="AZ20" s="116" t="str">
        <f>IF(AND((AZ17&gt;0),(AZ18&gt;0)),(AZ17/AZ18*100),"")</f>
        <v/>
      </c>
      <c r="BA20" s="18" t="s">
        <v>23</v>
      </c>
      <c r="BB20" s="116" t="str">
        <f>IF(AND((BB17&gt;0),(BB18&gt;0)),(BB17/BB18*100),"")</f>
        <v/>
      </c>
      <c r="BC20" s="18" t="s">
        <v>23</v>
      </c>
      <c r="BD20" s="116" t="str">
        <f>IF(AND((BD17&gt;0),(BD18&gt;0)),(BD17/BD18*100),"")</f>
        <v/>
      </c>
      <c r="BE20" s="18" t="s">
        <v>23</v>
      </c>
      <c r="BF20" s="116" t="str">
        <f>IF(AND((BF17&gt;0),(BF18&gt;0)),(BF17/BF18*100),"")</f>
        <v/>
      </c>
      <c r="BG20" s="18" t="s">
        <v>23</v>
      </c>
      <c r="BH20" s="116" t="str">
        <f>IF(AND((BH17&gt;0),(BH18&gt;0)),(BH17/BH18*100),"")</f>
        <v/>
      </c>
      <c r="BI20" s="18" t="s">
        <v>23</v>
      </c>
      <c r="BK20" s="11" t="str">
        <f t="shared" si="0"/>
        <v xml:space="preserve">     External base/primary branch (cct)</v>
      </c>
      <c r="BL20" s="12">
        <f>COUNT(B20,D20,F20,H20,J20,L20,N20,P20,R20,T20,V20,X20,Z20,AB20,AD20,AF20,AH20,AJ20,AL20,AN20,AP20,AR20,AT20,AV20,AX20,AZ20,BB20,BD20,BF20,BH20)</f>
        <v>0</v>
      </c>
      <c r="BM20" s="143" t="str">
        <f>IF(SUM(B20,D20,F20,H20,J20,L20,N20,P20,R20,T20,V20,X20,Z20,AB20,AD20,AF20,AH20,AJ20,AL20,AN20,AP20,AR20,AT20,AV20,AX20,AZ20,BB20,BD20,BF20,BH20)&gt;0,MIN(B20,D20,F20,H20,J20,L20,N20,P20,R20,T20,V20,X20,Z20,AB20,AD20,AF20,AH20,AJ20,AL20,AN20,AP20,AR20,AT20,AV20,AX20,AZ20,BB20,BD20,BF20,BH20),"")</f>
        <v/>
      </c>
      <c r="BN20" s="144" t="str">
        <f>IF(COUNT(BM20)&gt;0,"–","?")</f>
        <v>?</v>
      </c>
      <c r="BO20" s="145" t="str">
        <f>IF(SUM(B20,D20,F20,H20,J20,L20,N20,P20,R20,T20,V20,X20,Z20,AB20,AD20,AF20,AH20,AJ20,AL20,AN20,AP20,AR20,AT20,AV20,AX20,AZ20,BB20,BD20,BF20,BH20)&gt;0,MAX(B20,D20,F20,H20,J20,L20,N20,P20,R20,T20,V20,X20,Z20,AB20,AD20,AF20,AH20,AJ20,AL20,AN20,AP20,AR20,AT20,AV20,AX20,AZ20,BB20,BD20,BF20,BH20),"")</f>
        <v/>
      </c>
      <c r="BP20" s="146" t="str">
        <f>IF(SUM(C20,E20,G20,I20,K20,M20,O20,Q20,S20,U20,W20,Y20,AA20,AC20,AE20,AG20,AI20,AK20,AM20,AO20,AQ20,AS20,AU20,AW20,AY20,BA20,BC20,BE20,BG20,BI20)&gt;0,MIN(C20,E20,G20,I20,K20,M20,O20,Q20,S20,U20,W20,Y20,AA20,AC20,AE20,AG20,AI20,AK20,AM20,AO20,AQ20,AS20,AU20,AW20,AY20,BA20,BC20,BE20,BG20,BI20),"")</f>
        <v/>
      </c>
      <c r="BQ20" s="147" t="s">
        <v>23</v>
      </c>
      <c r="BR20" s="148" t="str">
        <f>IF(SUM(C20,E20,G20,I20,K20,M20,O20,Q20,S20,U20,W20,Y20,AA20,AC20,AE20,AG20,AI20,AK20,AM20,AO20,AQ20,AS20,AU20,AW20,AY20,BA20,BC20,BE20,BG20,BI20)&gt;0,MAX(C20,E20,G20,I20,K20,M20,O20,Q20,S20,U20,W20,Y20,AA20,AC20,AE20,AG20,AI20,AK20,AM20,AO20,AQ20,AS20,AU20,AW20,AY20,BA20,BC20,BE20,BG20,BI20),"")</f>
        <v/>
      </c>
      <c r="BS20" s="149" t="str">
        <f>IF(SUM(B20,D20,F20,H20,J20,L20,N20,P20,R20,T20,V20,X20,Z20,AB20,AD20,AF20,AH20,AJ20,AL20,AN20,AP20,AR20,AT20,AV20,AX20,AZ20,BB20,BD20,BF20,BH20)&gt;0,AVERAGE(B20,D20,F20,H20,J20,L20,N20,P20,R20,T20,V20,X20,Z20,AB20,AD20,AF20,AH20,AJ20,AL20,AN20,AP20,AR20,AT20,AV20,AX20,AZ20,BB20,BD20,BF20,BH20),"?")</f>
        <v>?</v>
      </c>
      <c r="BT20" s="150" t="s">
        <v>23</v>
      </c>
      <c r="BU20" s="144" t="str">
        <f>IF(COUNT(B20,D20,F20,H20,J20,L20,N20,P20,R20,T20,V20,X20,Z20,AB20,AD20,AF20,AH20,AJ20,AL20,AN20,AP20,AR20,AT20,AV20,AX20,AZ20,BB20,BD20,BF20,BH20)&gt;1,STDEV(B20,D20,F20,H20,J20,L20,N20,P20,R20,T20,V20,X20,Z20,AB20,AD20,AF20,AH20,AJ20,AL20,AN20,AP20,AR20,AT20,AV20,AX20,AZ20,BB20,BD20,BF20,BH20),"?")</f>
        <v>?</v>
      </c>
      <c r="BV20" s="151" t="s">
        <v>23</v>
      </c>
      <c r="BW20" s="144" t="str">
        <f>IF(COUNT(B20)&gt;0,B20,"?")</f>
        <v>?</v>
      </c>
      <c r="BX20" s="152" t="s">
        <v>23</v>
      </c>
    </row>
    <row r="21" spans="1:76" x14ac:dyDescent="0.2">
      <c r="A21" s="9" t="s">
        <v>38</v>
      </c>
      <c r="B21" s="110"/>
      <c r="C21" s="111" t="str">
        <f t="shared" si="44"/>
        <v/>
      </c>
      <c r="D21" s="10">
        <v>3.63</v>
      </c>
      <c r="E21" s="18">
        <f t="shared" si="45"/>
        <v>11.368618853742561</v>
      </c>
      <c r="F21" s="10">
        <v>4.7300000000000004</v>
      </c>
      <c r="G21" s="18">
        <f t="shared" si="46"/>
        <v>14.098360655737707</v>
      </c>
      <c r="H21" s="10"/>
      <c r="I21" s="18" t="str">
        <f t="shared" si="47"/>
        <v/>
      </c>
      <c r="J21" s="10"/>
      <c r="K21" s="18" t="str">
        <f t="shared" si="48"/>
        <v/>
      </c>
      <c r="L21" s="10"/>
      <c r="M21" s="18" t="str">
        <f t="shared" si="49"/>
        <v/>
      </c>
      <c r="N21" s="10"/>
      <c r="O21" s="18" t="str">
        <f t="shared" si="50"/>
        <v/>
      </c>
      <c r="P21" s="10"/>
      <c r="Q21" s="18" t="str">
        <f t="shared" si="51"/>
        <v/>
      </c>
      <c r="R21" s="10"/>
      <c r="S21" s="18" t="str">
        <f t="shared" si="52"/>
        <v/>
      </c>
      <c r="T21" s="10"/>
      <c r="U21" s="18" t="str">
        <f t="shared" si="53"/>
        <v/>
      </c>
      <c r="V21" s="10"/>
      <c r="W21" s="18" t="str">
        <f t="shared" si="54"/>
        <v/>
      </c>
      <c r="X21" s="10"/>
      <c r="Y21" s="18" t="str">
        <f t="shared" si="55"/>
        <v/>
      </c>
      <c r="Z21" s="10"/>
      <c r="AA21" s="18" t="str">
        <f t="shared" si="56"/>
        <v/>
      </c>
      <c r="AB21" s="10"/>
      <c r="AC21" s="18" t="str">
        <f t="shared" si="57"/>
        <v/>
      </c>
      <c r="AD21" s="10"/>
      <c r="AE21" s="18" t="str">
        <f t="shared" si="58"/>
        <v/>
      </c>
      <c r="AF21" s="10"/>
      <c r="AG21" s="18" t="str">
        <f t="shared" si="59"/>
        <v/>
      </c>
      <c r="AH21" s="10"/>
      <c r="AI21" s="18" t="str">
        <f t="shared" si="60"/>
        <v/>
      </c>
      <c r="AJ21" s="10"/>
      <c r="AK21" s="18" t="str">
        <f t="shared" si="61"/>
        <v/>
      </c>
      <c r="AL21" s="10"/>
      <c r="AM21" s="18" t="str">
        <f t="shared" si="62"/>
        <v/>
      </c>
      <c r="AN21" s="10"/>
      <c r="AO21" s="18" t="str">
        <f t="shared" si="63"/>
        <v/>
      </c>
      <c r="AP21" s="10"/>
      <c r="AQ21" s="18" t="str">
        <f t="shared" si="64"/>
        <v/>
      </c>
      <c r="AR21" s="10"/>
      <c r="AS21" s="18" t="str">
        <f t="shared" si="65"/>
        <v/>
      </c>
      <c r="AT21" s="10"/>
      <c r="AU21" s="18" t="str">
        <f t="shared" si="66"/>
        <v/>
      </c>
      <c r="AV21" s="10"/>
      <c r="AW21" s="18" t="str">
        <f t="shared" si="67"/>
        <v/>
      </c>
      <c r="AX21" s="10"/>
      <c r="AY21" s="18" t="str">
        <f t="shared" si="68"/>
        <v/>
      </c>
      <c r="AZ21" s="10"/>
      <c r="BA21" s="18" t="str">
        <f t="shared" si="69"/>
        <v/>
      </c>
      <c r="BB21" s="10"/>
      <c r="BC21" s="18" t="str">
        <f t="shared" si="70"/>
        <v/>
      </c>
      <c r="BD21" s="10"/>
      <c r="BE21" s="18" t="str">
        <f t="shared" si="71"/>
        <v/>
      </c>
      <c r="BF21" s="10"/>
      <c r="BG21" s="18" t="str">
        <f t="shared" si="72"/>
        <v/>
      </c>
      <c r="BH21" s="10"/>
      <c r="BI21" s="18" t="str">
        <f t="shared" si="73"/>
        <v/>
      </c>
      <c r="BK21" s="11" t="str">
        <f t="shared" si="0"/>
        <v xml:space="preserve">     Internal base</v>
      </c>
      <c r="BL21" s="12">
        <f t="shared" si="2"/>
        <v>2</v>
      </c>
      <c r="BM21" s="38">
        <f t="shared" si="1"/>
        <v>3.63</v>
      </c>
      <c r="BN21" s="13" t="str">
        <f t="shared" si="3"/>
        <v>–</v>
      </c>
      <c r="BO21" s="39">
        <f t="shared" si="4"/>
        <v>4.7300000000000004</v>
      </c>
      <c r="BP21" s="40">
        <f t="shared" si="5"/>
        <v>11.368618853742561</v>
      </c>
      <c r="BQ21" s="14" t="str">
        <f t="shared" si="10"/>
        <v>–</v>
      </c>
      <c r="BR21" s="41">
        <f t="shared" si="6"/>
        <v>14.098360655737707</v>
      </c>
      <c r="BS21" s="42">
        <f t="shared" si="7"/>
        <v>4.18</v>
      </c>
      <c r="BT21" s="43">
        <f t="shared" si="11"/>
        <v>12.733489754740134</v>
      </c>
      <c r="BU21" s="13">
        <f t="shared" si="8"/>
        <v>0.7778174593052094</v>
      </c>
      <c r="BV21" s="44">
        <f t="shared" si="12"/>
        <v>1.9302189390791493</v>
      </c>
      <c r="BW21" s="13" t="str">
        <f t="shared" si="9"/>
        <v>?</v>
      </c>
      <c r="BX21" s="14" t="str">
        <f t="shared" si="13"/>
        <v>?</v>
      </c>
    </row>
    <row r="22" spans="1:76" x14ac:dyDescent="0.2">
      <c r="A22" s="9" t="s">
        <v>39</v>
      </c>
      <c r="B22" s="188">
        <v>6.24</v>
      </c>
      <c r="C22" s="111">
        <f t="shared" si="44"/>
        <v>18.772563176895307</v>
      </c>
      <c r="D22" s="190">
        <v>7.96</v>
      </c>
      <c r="E22" s="18">
        <f t="shared" si="45"/>
        <v>24.929533354212342</v>
      </c>
      <c r="F22" s="190">
        <v>7.22</v>
      </c>
      <c r="G22" s="18">
        <f t="shared" si="46"/>
        <v>21.520119225037259</v>
      </c>
      <c r="H22" s="190">
        <v>5.77</v>
      </c>
      <c r="I22" s="18">
        <f t="shared" si="47"/>
        <v>16.77325581395349</v>
      </c>
      <c r="J22" s="10"/>
      <c r="K22" s="18" t="str">
        <f t="shared" si="48"/>
        <v/>
      </c>
      <c r="L22" s="10"/>
      <c r="M22" s="18" t="str">
        <f t="shared" si="49"/>
        <v/>
      </c>
      <c r="N22" s="10"/>
      <c r="O22" s="18" t="str">
        <f t="shared" si="50"/>
        <v/>
      </c>
      <c r="P22" s="10"/>
      <c r="Q22" s="18" t="str">
        <f t="shared" si="51"/>
        <v/>
      </c>
      <c r="R22" s="10"/>
      <c r="S22" s="18" t="str">
        <f t="shared" si="52"/>
        <v/>
      </c>
      <c r="T22" s="10"/>
      <c r="U22" s="18" t="str">
        <f t="shared" si="53"/>
        <v/>
      </c>
      <c r="V22" s="10"/>
      <c r="W22" s="18" t="str">
        <f t="shared" si="54"/>
        <v/>
      </c>
      <c r="X22" s="10"/>
      <c r="Y22" s="18" t="str">
        <f t="shared" si="55"/>
        <v/>
      </c>
      <c r="Z22" s="10"/>
      <c r="AA22" s="18" t="str">
        <f t="shared" si="56"/>
        <v/>
      </c>
      <c r="AB22" s="10"/>
      <c r="AC22" s="18" t="str">
        <f t="shared" si="57"/>
        <v/>
      </c>
      <c r="AD22" s="10"/>
      <c r="AE22" s="18" t="str">
        <f t="shared" si="58"/>
        <v/>
      </c>
      <c r="AF22" s="10"/>
      <c r="AG22" s="18" t="str">
        <f t="shared" si="59"/>
        <v/>
      </c>
      <c r="AH22" s="10"/>
      <c r="AI22" s="18" t="str">
        <f t="shared" si="60"/>
        <v/>
      </c>
      <c r="AJ22" s="10"/>
      <c r="AK22" s="18" t="str">
        <f t="shared" si="61"/>
        <v/>
      </c>
      <c r="AL22" s="10"/>
      <c r="AM22" s="18" t="str">
        <f t="shared" si="62"/>
        <v/>
      </c>
      <c r="AN22" s="10"/>
      <c r="AO22" s="18" t="str">
        <f t="shared" si="63"/>
        <v/>
      </c>
      <c r="AP22" s="10"/>
      <c r="AQ22" s="18" t="str">
        <f t="shared" si="64"/>
        <v/>
      </c>
      <c r="AR22" s="10"/>
      <c r="AS22" s="18" t="str">
        <f t="shared" si="65"/>
        <v/>
      </c>
      <c r="AT22" s="10"/>
      <c r="AU22" s="18" t="str">
        <f t="shared" si="66"/>
        <v/>
      </c>
      <c r="AV22" s="10"/>
      <c r="AW22" s="18" t="str">
        <f t="shared" si="67"/>
        <v/>
      </c>
      <c r="AX22" s="10"/>
      <c r="AY22" s="18" t="str">
        <f t="shared" si="68"/>
        <v/>
      </c>
      <c r="AZ22" s="10"/>
      <c r="BA22" s="18" t="str">
        <f t="shared" si="69"/>
        <v/>
      </c>
      <c r="BB22" s="10"/>
      <c r="BC22" s="18" t="str">
        <f t="shared" si="70"/>
        <v/>
      </c>
      <c r="BD22" s="10"/>
      <c r="BE22" s="18" t="str">
        <f t="shared" si="71"/>
        <v/>
      </c>
      <c r="BF22" s="10"/>
      <c r="BG22" s="18" t="str">
        <f t="shared" si="72"/>
        <v/>
      </c>
      <c r="BH22" s="10"/>
      <c r="BI22" s="18" t="str">
        <f t="shared" si="73"/>
        <v/>
      </c>
      <c r="BK22" s="11" t="str">
        <f t="shared" si="0"/>
        <v xml:space="preserve">     Internal primary branch</v>
      </c>
      <c r="BL22" s="12">
        <f t="shared" si="2"/>
        <v>4</v>
      </c>
      <c r="BM22" s="38">
        <f t="shared" si="1"/>
        <v>5.77</v>
      </c>
      <c r="BN22" s="13" t="str">
        <f t="shared" si="3"/>
        <v>–</v>
      </c>
      <c r="BO22" s="39">
        <f t="shared" si="4"/>
        <v>7.96</v>
      </c>
      <c r="BP22" s="40">
        <f t="shared" si="5"/>
        <v>16.77325581395349</v>
      </c>
      <c r="BQ22" s="14" t="str">
        <f t="shared" si="10"/>
        <v>–</v>
      </c>
      <c r="BR22" s="41">
        <f t="shared" si="6"/>
        <v>24.929533354212342</v>
      </c>
      <c r="BS22" s="42">
        <f t="shared" si="7"/>
        <v>6.7974999999999994</v>
      </c>
      <c r="BT22" s="43">
        <f t="shared" si="11"/>
        <v>20.498867892524601</v>
      </c>
      <c r="BU22" s="13">
        <f t="shared" si="8"/>
        <v>0.98259435509607895</v>
      </c>
      <c r="BV22" s="44">
        <f t="shared" si="12"/>
        <v>3.5371393360902168</v>
      </c>
      <c r="BW22" s="13">
        <f t="shared" si="9"/>
        <v>6.24</v>
      </c>
      <c r="BX22" s="14">
        <f t="shared" si="13"/>
        <v>18.772563176895307</v>
      </c>
    </row>
    <row r="23" spans="1:76" x14ac:dyDescent="0.2">
      <c r="A23" s="9" t="s">
        <v>40</v>
      </c>
      <c r="B23" s="110"/>
      <c r="C23" s="111" t="str">
        <f t="shared" si="44"/>
        <v/>
      </c>
      <c r="D23" s="190">
        <v>6.44</v>
      </c>
      <c r="E23" s="18">
        <f t="shared" si="45"/>
        <v>20.169119949890387</v>
      </c>
      <c r="F23" s="190">
        <v>6.21</v>
      </c>
      <c r="G23" s="18">
        <f t="shared" si="46"/>
        <v>18.509687034277199</v>
      </c>
      <c r="H23" s="10"/>
      <c r="I23" s="18" t="str">
        <f t="shared" si="47"/>
        <v/>
      </c>
      <c r="J23" s="10"/>
      <c r="K23" s="18" t="str">
        <f t="shared" si="48"/>
        <v/>
      </c>
      <c r="L23" s="10"/>
      <c r="M23" s="18" t="str">
        <f t="shared" si="49"/>
        <v/>
      </c>
      <c r="N23" s="10"/>
      <c r="O23" s="18" t="str">
        <f t="shared" si="50"/>
        <v/>
      </c>
      <c r="P23" s="10"/>
      <c r="Q23" s="18" t="str">
        <f t="shared" si="51"/>
        <v/>
      </c>
      <c r="R23" s="10"/>
      <c r="S23" s="18" t="str">
        <f t="shared" si="52"/>
        <v/>
      </c>
      <c r="T23" s="10"/>
      <c r="U23" s="18" t="str">
        <f t="shared" si="53"/>
        <v/>
      </c>
      <c r="V23" s="10"/>
      <c r="W23" s="18" t="str">
        <f t="shared" si="54"/>
        <v/>
      </c>
      <c r="X23" s="10"/>
      <c r="Y23" s="18" t="str">
        <f t="shared" si="55"/>
        <v/>
      </c>
      <c r="Z23" s="10"/>
      <c r="AA23" s="18" t="str">
        <f t="shared" si="56"/>
        <v/>
      </c>
      <c r="AB23" s="10"/>
      <c r="AC23" s="18" t="str">
        <f t="shared" si="57"/>
        <v/>
      </c>
      <c r="AD23" s="10"/>
      <c r="AE23" s="18" t="str">
        <f t="shared" si="58"/>
        <v/>
      </c>
      <c r="AF23" s="10"/>
      <c r="AG23" s="18" t="str">
        <f t="shared" si="59"/>
        <v/>
      </c>
      <c r="AH23" s="10"/>
      <c r="AI23" s="18" t="str">
        <f t="shared" si="60"/>
        <v/>
      </c>
      <c r="AJ23" s="10"/>
      <c r="AK23" s="18" t="str">
        <f t="shared" si="61"/>
        <v/>
      </c>
      <c r="AL23" s="10"/>
      <c r="AM23" s="18" t="str">
        <f t="shared" si="62"/>
        <v/>
      </c>
      <c r="AN23" s="10"/>
      <c r="AO23" s="18" t="str">
        <f t="shared" si="63"/>
        <v/>
      </c>
      <c r="AP23" s="10"/>
      <c r="AQ23" s="18" t="str">
        <f t="shared" si="64"/>
        <v/>
      </c>
      <c r="AR23" s="10"/>
      <c r="AS23" s="18" t="str">
        <f t="shared" si="65"/>
        <v/>
      </c>
      <c r="AT23" s="10"/>
      <c r="AU23" s="18" t="str">
        <f t="shared" si="66"/>
        <v/>
      </c>
      <c r="AV23" s="10"/>
      <c r="AW23" s="18" t="str">
        <f t="shared" si="67"/>
        <v/>
      </c>
      <c r="AX23" s="10"/>
      <c r="AY23" s="18" t="str">
        <f t="shared" si="68"/>
        <v/>
      </c>
      <c r="AZ23" s="10"/>
      <c r="BA23" s="18" t="str">
        <f t="shared" si="69"/>
        <v/>
      </c>
      <c r="BB23" s="10"/>
      <c r="BC23" s="18" t="str">
        <f t="shared" si="70"/>
        <v/>
      </c>
      <c r="BD23" s="10"/>
      <c r="BE23" s="18" t="str">
        <f t="shared" si="71"/>
        <v/>
      </c>
      <c r="BF23" s="10"/>
      <c r="BG23" s="18" t="str">
        <f t="shared" si="72"/>
        <v/>
      </c>
      <c r="BH23" s="10"/>
      <c r="BI23" s="18" t="str">
        <f t="shared" si="73"/>
        <v/>
      </c>
      <c r="BK23" s="11" t="str">
        <f t="shared" si="0"/>
        <v xml:space="preserve">     Internal secondary branch</v>
      </c>
      <c r="BL23" s="12">
        <f t="shared" si="2"/>
        <v>2</v>
      </c>
      <c r="BM23" s="38">
        <f t="shared" si="1"/>
        <v>6.21</v>
      </c>
      <c r="BN23" s="13" t="str">
        <f t="shared" si="3"/>
        <v>–</v>
      </c>
      <c r="BO23" s="39">
        <f t="shared" si="4"/>
        <v>6.44</v>
      </c>
      <c r="BP23" s="40">
        <f t="shared" si="5"/>
        <v>18.509687034277199</v>
      </c>
      <c r="BQ23" s="14" t="str">
        <f t="shared" si="10"/>
        <v>–</v>
      </c>
      <c r="BR23" s="41">
        <f t="shared" si="6"/>
        <v>20.169119949890387</v>
      </c>
      <c r="BS23" s="42">
        <f t="shared" si="7"/>
        <v>6.3250000000000002</v>
      </c>
      <c r="BT23" s="43">
        <f t="shared" si="11"/>
        <v>19.339403492083793</v>
      </c>
      <c r="BU23" s="13">
        <f t="shared" si="8"/>
        <v>0.16263455967290624</v>
      </c>
      <c r="BV23" s="44">
        <f t="shared" si="12"/>
        <v>1.1733962675542489</v>
      </c>
      <c r="BW23" s="13" t="str">
        <f t="shared" si="9"/>
        <v>?</v>
      </c>
      <c r="BX23" s="14" t="str">
        <f t="shared" si="13"/>
        <v>?</v>
      </c>
    </row>
    <row r="24" spans="1:76" x14ac:dyDescent="0.2">
      <c r="A24" s="9" t="s">
        <v>41</v>
      </c>
      <c r="B24" s="115" t="str">
        <f>IF(AND((B21&gt;0),(B22&gt;0)),(B21/B22*100),"")</f>
        <v/>
      </c>
      <c r="C24" s="111" t="s">
        <v>23</v>
      </c>
      <c r="D24" s="116">
        <f>IF(AND((D21&gt;0),(D22&gt;0)),(D21/D22*100),"")</f>
        <v>45.603015075376888</v>
      </c>
      <c r="E24" s="18" t="s">
        <v>23</v>
      </c>
      <c r="F24" s="116">
        <f>IF(AND((F21&gt;0),(F22&gt;0)),(F21/F22*100),"")</f>
        <v>65.51246537396122</v>
      </c>
      <c r="G24" s="18" t="s">
        <v>23</v>
      </c>
      <c r="H24" s="116" t="str">
        <f>IF(AND((H21&gt;0),(H22&gt;0)),(H21/H22*100),"")</f>
        <v/>
      </c>
      <c r="I24" s="18" t="s">
        <v>23</v>
      </c>
      <c r="J24" s="116" t="str">
        <f>IF(AND((J21&gt;0),(J22&gt;0)),(J21/J22*100),"")</f>
        <v/>
      </c>
      <c r="K24" s="18" t="s">
        <v>23</v>
      </c>
      <c r="L24" s="116" t="str">
        <f>IF(AND((L21&gt;0),(L22&gt;0)),(L21/L22*100),"")</f>
        <v/>
      </c>
      <c r="M24" s="18" t="s">
        <v>23</v>
      </c>
      <c r="N24" s="116" t="str">
        <f>IF(AND((N21&gt;0),(N22&gt;0)),(N21/N22*100),"")</f>
        <v/>
      </c>
      <c r="O24" s="18" t="s">
        <v>23</v>
      </c>
      <c r="P24" s="116" t="str">
        <f>IF(AND((P21&gt;0),(P22&gt;0)),(P21/P22*100),"")</f>
        <v/>
      </c>
      <c r="Q24" s="18" t="s">
        <v>23</v>
      </c>
      <c r="R24" s="116" t="str">
        <f>IF(AND((R21&gt;0),(R22&gt;0)),(R21/R22*100),"")</f>
        <v/>
      </c>
      <c r="S24" s="18" t="s">
        <v>23</v>
      </c>
      <c r="T24" s="116" t="str">
        <f>IF(AND((T21&gt;0),(T22&gt;0)),(T21/T22*100),"")</f>
        <v/>
      </c>
      <c r="U24" s="18" t="s">
        <v>23</v>
      </c>
      <c r="V24" s="116" t="str">
        <f>IF(AND((V21&gt;0),(V22&gt;0)),(V21/V22*100),"")</f>
        <v/>
      </c>
      <c r="W24" s="18" t="s">
        <v>23</v>
      </c>
      <c r="X24" s="116" t="str">
        <f>IF(AND((X21&gt;0),(X22&gt;0)),(X21/X22*100),"")</f>
        <v/>
      </c>
      <c r="Y24" s="18" t="s">
        <v>23</v>
      </c>
      <c r="Z24" s="116" t="str">
        <f>IF(AND((Z21&gt;0),(Z22&gt;0)),(Z21/Z22*100),"")</f>
        <v/>
      </c>
      <c r="AA24" s="18" t="s">
        <v>23</v>
      </c>
      <c r="AB24" s="116" t="str">
        <f>IF(AND((AB21&gt;0),(AB22&gt;0)),(AB21/AB22*100),"")</f>
        <v/>
      </c>
      <c r="AC24" s="18" t="s">
        <v>23</v>
      </c>
      <c r="AD24" s="116" t="str">
        <f>IF(AND((AD21&gt;0),(AD22&gt;0)),(AD21/AD22*100),"")</f>
        <v/>
      </c>
      <c r="AE24" s="18" t="s">
        <v>23</v>
      </c>
      <c r="AF24" s="116" t="str">
        <f>IF(AND((AF21&gt;0),(AF22&gt;0)),(AF21/AF22*100),"")</f>
        <v/>
      </c>
      <c r="AG24" s="18" t="s">
        <v>23</v>
      </c>
      <c r="AH24" s="116" t="str">
        <f>IF(AND((AH21&gt;0),(AH22&gt;0)),(AH21/AH22*100),"")</f>
        <v/>
      </c>
      <c r="AI24" s="18" t="s">
        <v>23</v>
      </c>
      <c r="AJ24" s="116" t="str">
        <f>IF(AND((AJ21&gt;0),(AJ22&gt;0)),(AJ21/AJ22*100),"")</f>
        <v/>
      </c>
      <c r="AK24" s="18" t="s">
        <v>23</v>
      </c>
      <c r="AL24" s="116" t="str">
        <f>IF(AND((AL21&gt;0),(AL22&gt;0)),(AL21/AL22*100),"")</f>
        <v/>
      </c>
      <c r="AM24" s="18" t="s">
        <v>23</v>
      </c>
      <c r="AN24" s="116" t="str">
        <f>IF(AND((AN21&gt;0),(AN22&gt;0)),(AN21/AN22*100),"")</f>
        <v/>
      </c>
      <c r="AO24" s="18" t="s">
        <v>23</v>
      </c>
      <c r="AP24" s="116" t="str">
        <f>IF(AND((AP21&gt;0),(AP22&gt;0)),(AP21/AP22*100),"")</f>
        <v/>
      </c>
      <c r="AQ24" s="18" t="s">
        <v>23</v>
      </c>
      <c r="AR24" s="116" t="str">
        <f>IF(AND((AR21&gt;0),(AR22&gt;0)),(AR21/AR22*100),"")</f>
        <v/>
      </c>
      <c r="AS24" s="18" t="s">
        <v>23</v>
      </c>
      <c r="AT24" s="116" t="str">
        <f>IF(AND((AT21&gt;0),(AT22&gt;0)),(AT21/AT22*100),"")</f>
        <v/>
      </c>
      <c r="AU24" s="18" t="s">
        <v>23</v>
      </c>
      <c r="AV24" s="116" t="str">
        <f>IF(AND((AV21&gt;0),(AV22&gt;0)),(AV21/AV22*100),"")</f>
        <v/>
      </c>
      <c r="AW24" s="18" t="s">
        <v>23</v>
      </c>
      <c r="AX24" s="116" t="str">
        <f>IF(AND((AX21&gt;0),(AX22&gt;0)),(AX21/AX22*100),"")</f>
        <v/>
      </c>
      <c r="AY24" s="18" t="s">
        <v>23</v>
      </c>
      <c r="AZ24" s="116" t="str">
        <f>IF(AND((AZ21&gt;0),(AZ22&gt;0)),(AZ21/AZ22*100),"")</f>
        <v/>
      </c>
      <c r="BA24" s="18" t="s">
        <v>23</v>
      </c>
      <c r="BB24" s="116" t="str">
        <f>IF(AND((BB21&gt;0),(BB22&gt;0)),(BB21/BB22*100),"")</f>
        <v/>
      </c>
      <c r="BC24" s="18" t="s">
        <v>23</v>
      </c>
      <c r="BD24" s="116" t="str">
        <f>IF(AND((BD21&gt;0),(BD22&gt;0)),(BD21/BD22*100),"")</f>
        <v/>
      </c>
      <c r="BE24" s="18" t="s">
        <v>23</v>
      </c>
      <c r="BF24" s="116" t="str">
        <f>IF(AND((BF21&gt;0),(BF22&gt;0)),(BF21/BF22*100),"")</f>
        <v/>
      </c>
      <c r="BG24" s="18" t="s">
        <v>23</v>
      </c>
      <c r="BH24" s="116" t="str">
        <f>IF(AND((BH21&gt;0),(BH22&gt;0)),(BH21/BH22*100),"")</f>
        <v/>
      </c>
      <c r="BI24" s="18" t="s">
        <v>23</v>
      </c>
      <c r="BK24" s="11" t="str">
        <f>A24</f>
        <v xml:space="preserve">     Internal base/primary branch (cct)</v>
      </c>
      <c r="BL24" s="12">
        <f t="shared" si="2"/>
        <v>2</v>
      </c>
      <c r="BM24" s="143">
        <f t="shared" si="1"/>
        <v>45.603015075376888</v>
      </c>
      <c r="BN24" s="153" t="str">
        <f t="shared" si="3"/>
        <v>–</v>
      </c>
      <c r="BO24" s="145">
        <f t="shared" si="4"/>
        <v>65.51246537396122</v>
      </c>
      <c r="BP24" s="154" t="str">
        <f t="shared" si="5"/>
        <v/>
      </c>
      <c r="BQ24" s="155" t="s">
        <v>23</v>
      </c>
      <c r="BR24" s="156" t="str">
        <f t="shared" si="6"/>
        <v/>
      </c>
      <c r="BS24" s="149">
        <f t="shared" si="7"/>
        <v>55.557740224669054</v>
      </c>
      <c r="BT24" s="157" t="s">
        <v>23</v>
      </c>
      <c r="BU24" s="144">
        <f t="shared" si="8"/>
        <v>14.07810731582553</v>
      </c>
      <c r="BV24" s="158" t="s">
        <v>23</v>
      </c>
      <c r="BW24" s="144" t="str">
        <f t="shared" si="9"/>
        <v>?</v>
      </c>
      <c r="BX24" s="159" t="s">
        <v>23</v>
      </c>
    </row>
    <row r="25" spans="1:76" x14ac:dyDescent="0.2">
      <c r="A25" s="19" t="s">
        <v>96</v>
      </c>
      <c r="B25" s="108"/>
      <c r="C25" s="109"/>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46"/>
      <c r="AF25" s="23"/>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46"/>
      <c r="BK25" s="11" t="str">
        <f t="shared" si="0"/>
        <v>Claw II heights</v>
      </c>
      <c r="BL25" s="12"/>
      <c r="BM25" s="38"/>
      <c r="BN25" s="13"/>
      <c r="BO25" s="39"/>
      <c r="BP25" s="40"/>
      <c r="BQ25" s="14"/>
      <c r="BR25" s="41"/>
      <c r="BS25" s="42"/>
      <c r="BT25" s="43"/>
      <c r="BU25" s="13"/>
      <c r="BV25" s="44"/>
      <c r="BW25" s="13"/>
      <c r="BX25" s="14"/>
    </row>
    <row r="26" spans="1:76" x14ac:dyDescent="0.2">
      <c r="A26" s="9" t="s">
        <v>34</v>
      </c>
      <c r="B26" s="110">
        <v>4.78</v>
      </c>
      <c r="C26" s="111">
        <f t="shared" ref="C26:C32" si="74">IF(AND((B26&gt;0),(B$5&gt;0)),(B26/B$5*100),"")</f>
        <v>14.380264741275573</v>
      </c>
      <c r="D26" s="10">
        <v>3.81</v>
      </c>
      <c r="E26" s="18">
        <f t="shared" ref="E26:E32" si="75">IF(AND((D26&gt;0),(D$5&gt;0)),(D26/D$5*100),"")</f>
        <v>11.932352020043846</v>
      </c>
      <c r="F26" s="10">
        <v>4.9400000000000004</v>
      </c>
      <c r="G26" s="18">
        <f t="shared" ref="G26:G28" si="76">IF(AND((F26&gt;0),(F$5&gt;0)),(F26/F$5*100),"")</f>
        <v>14.724292101341286</v>
      </c>
      <c r="H26" s="10"/>
      <c r="I26" s="18" t="str">
        <f t="shared" ref="I26:I32" si="77">IF(AND((H26&gt;0),(H$5&gt;0)),(H26/H$5*100),"")</f>
        <v/>
      </c>
      <c r="J26" s="10"/>
      <c r="K26" s="18" t="str">
        <f t="shared" ref="K26:K32" si="78">IF(AND((J26&gt;0),(J$5&gt;0)),(J26/J$5*100),"")</f>
        <v/>
      </c>
      <c r="L26" s="10"/>
      <c r="M26" s="18" t="str">
        <f t="shared" ref="M26:M32" si="79">IF(AND((L26&gt;0),(L$5&gt;0)),(L26/L$5*100),"")</f>
        <v/>
      </c>
      <c r="N26" s="10"/>
      <c r="O26" s="18" t="str">
        <f t="shared" ref="O26:O32" si="80">IF(AND((N26&gt;0),(N$5&gt;0)),(N26/N$5*100),"")</f>
        <v/>
      </c>
      <c r="P26" s="10"/>
      <c r="Q26" s="18" t="str">
        <f t="shared" ref="Q26:Q32" si="81">IF(AND((P26&gt;0),(P$5&gt;0)),(P26/P$5*100),"")</f>
        <v/>
      </c>
      <c r="R26" s="10"/>
      <c r="S26" s="18" t="str">
        <f t="shared" ref="S26:S32" si="82">IF(AND((R26&gt;0),(R$5&gt;0)),(R26/R$5*100),"")</f>
        <v/>
      </c>
      <c r="T26" s="10"/>
      <c r="U26" s="18" t="str">
        <f t="shared" ref="U26:U32" si="83">IF(AND((T26&gt;0),(T$5&gt;0)),(T26/T$5*100),"")</f>
        <v/>
      </c>
      <c r="V26" s="10"/>
      <c r="W26" s="18" t="str">
        <f t="shared" ref="W26:W32" si="84">IF(AND((V26&gt;0),(V$5&gt;0)),(V26/V$5*100),"")</f>
        <v/>
      </c>
      <c r="X26" s="10"/>
      <c r="Y26" s="18" t="str">
        <f t="shared" ref="Y26:Y32" si="85">IF(AND((X26&gt;0),(X$5&gt;0)),(X26/X$5*100),"")</f>
        <v/>
      </c>
      <c r="Z26" s="10"/>
      <c r="AA26" s="18" t="str">
        <f t="shared" ref="AA26:AA32" si="86">IF(AND((Z26&gt;0),(Z$5&gt;0)),(Z26/Z$5*100),"")</f>
        <v/>
      </c>
      <c r="AB26" s="10"/>
      <c r="AC26" s="18" t="str">
        <f t="shared" ref="AC26:AC32" si="87">IF(AND((AB26&gt;0),(AB$5&gt;0)),(AB26/AB$5*100),"")</f>
        <v/>
      </c>
      <c r="AD26" s="10"/>
      <c r="AE26" s="18" t="str">
        <f t="shared" ref="AE26:AE32" si="88">IF(AND((AD26&gt;0),(AD$5&gt;0)),(AD26/AD$5*100),"")</f>
        <v/>
      </c>
      <c r="AF26" s="10"/>
      <c r="AG26" s="18" t="str">
        <f t="shared" ref="AG26:AG32" si="89">IF(AND((AF26&gt;0),(AF$5&gt;0)),(AF26/AF$5*100),"")</f>
        <v/>
      </c>
      <c r="AH26" s="10"/>
      <c r="AI26" s="18" t="str">
        <f t="shared" ref="AI26:AI32" si="90">IF(AND((AH26&gt;0),(AH$5&gt;0)),(AH26/AH$5*100),"")</f>
        <v/>
      </c>
      <c r="AJ26" s="10"/>
      <c r="AK26" s="18" t="str">
        <f t="shared" ref="AK26:AK32" si="91">IF(AND((AJ26&gt;0),(AJ$5&gt;0)),(AJ26/AJ$5*100),"")</f>
        <v/>
      </c>
      <c r="AL26" s="10"/>
      <c r="AM26" s="18" t="str">
        <f t="shared" ref="AM26:AM32" si="92">IF(AND((AL26&gt;0),(AL$5&gt;0)),(AL26/AL$5*100),"")</f>
        <v/>
      </c>
      <c r="AN26" s="10"/>
      <c r="AO26" s="18" t="str">
        <f t="shared" ref="AO26:AO32" si="93">IF(AND((AN26&gt;0),(AN$5&gt;0)),(AN26/AN$5*100),"")</f>
        <v/>
      </c>
      <c r="AP26" s="10"/>
      <c r="AQ26" s="18" t="str">
        <f t="shared" ref="AQ26:AQ32" si="94">IF(AND((AP26&gt;0),(AP$5&gt;0)),(AP26/AP$5*100),"")</f>
        <v/>
      </c>
      <c r="AR26" s="10"/>
      <c r="AS26" s="18" t="str">
        <f t="shared" ref="AS26:AS32" si="95">IF(AND((AR26&gt;0),(AR$5&gt;0)),(AR26/AR$5*100),"")</f>
        <v/>
      </c>
      <c r="AT26" s="10"/>
      <c r="AU26" s="18" t="str">
        <f t="shared" ref="AU26:AU32" si="96">IF(AND((AT26&gt;0),(AT$5&gt;0)),(AT26/AT$5*100),"")</f>
        <v/>
      </c>
      <c r="AV26" s="10"/>
      <c r="AW26" s="18" t="str">
        <f t="shared" ref="AW26:AW32" si="97">IF(AND((AV26&gt;0),(AV$5&gt;0)),(AV26/AV$5*100),"")</f>
        <v/>
      </c>
      <c r="AX26" s="10"/>
      <c r="AY26" s="18" t="str">
        <f t="shared" ref="AY26:AY32" si="98">IF(AND((AX26&gt;0),(AX$5&gt;0)),(AX26/AX$5*100),"")</f>
        <v/>
      </c>
      <c r="AZ26" s="10"/>
      <c r="BA26" s="18" t="str">
        <f t="shared" ref="BA26:BA32" si="99">IF(AND((AZ26&gt;0),(AZ$5&gt;0)),(AZ26/AZ$5*100),"")</f>
        <v/>
      </c>
      <c r="BB26" s="10"/>
      <c r="BC26" s="18" t="str">
        <f t="shared" ref="BC26:BC32" si="100">IF(AND((BB26&gt;0),(BB$5&gt;0)),(BB26/BB$5*100),"")</f>
        <v/>
      </c>
      <c r="BD26" s="10"/>
      <c r="BE26" s="18" t="str">
        <f t="shared" ref="BE26:BE32" si="101">IF(AND((BD26&gt;0),(BD$5&gt;0)),(BD26/BD$5*100),"")</f>
        <v/>
      </c>
      <c r="BF26" s="10"/>
      <c r="BG26" s="18" t="str">
        <f t="shared" ref="BG26:BG32" si="102">IF(AND((BF26&gt;0),(BF$5&gt;0)),(BF26/BF$5*100),"")</f>
        <v/>
      </c>
      <c r="BH26" s="10"/>
      <c r="BI26" s="18" t="str">
        <f t="shared" ref="BI26:BI32" si="103">IF(AND((BH26&gt;0),(BH$5&gt;0)),(BH26/BH$5*100),"")</f>
        <v/>
      </c>
      <c r="BK26" s="11" t="str">
        <f t="shared" si="0"/>
        <v xml:space="preserve">     External base</v>
      </c>
      <c r="BL26" s="12">
        <f t="shared" si="2"/>
        <v>3</v>
      </c>
      <c r="BM26" s="38">
        <f t="shared" si="1"/>
        <v>3.81</v>
      </c>
      <c r="BN26" s="13" t="str">
        <f t="shared" si="3"/>
        <v>–</v>
      </c>
      <c r="BO26" s="39">
        <f t="shared" si="4"/>
        <v>4.9400000000000004</v>
      </c>
      <c r="BP26" s="40">
        <f t="shared" si="5"/>
        <v>11.932352020043846</v>
      </c>
      <c r="BQ26" s="14" t="str">
        <f t="shared" si="10"/>
        <v>–</v>
      </c>
      <c r="BR26" s="41">
        <f t="shared" si="6"/>
        <v>14.724292101341286</v>
      </c>
      <c r="BS26" s="42">
        <f t="shared" si="7"/>
        <v>4.5100000000000007</v>
      </c>
      <c r="BT26" s="43">
        <f t="shared" si="11"/>
        <v>13.678969620886901</v>
      </c>
      <c r="BU26" s="13">
        <f t="shared" si="8"/>
        <v>0.61147362984841425</v>
      </c>
      <c r="BV26" s="44">
        <f t="shared" si="12"/>
        <v>1.5223644402046148</v>
      </c>
      <c r="BW26" s="13">
        <f t="shared" si="9"/>
        <v>4.78</v>
      </c>
      <c r="BX26" s="14">
        <f t="shared" si="13"/>
        <v>14.380264741275573</v>
      </c>
    </row>
    <row r="27" spans="1:76" x14ac:dyDescent="0.2">
      <c r="A27" s="9" t="s">
        <v>35</v>
      </c>
      <c r="B27" s="188">
        <v>6.96</v>
      </c>
      <c r="C27" s="111">
        <f t="shared" si="74"/>
        <v>20.938628158844764</v>
      </c>
      <c r="D27" s="190">
        <v>7.9</v>
      </c>
      <c r="E27" s="18">
        <f t="shared" si="75"/>
        <v>24.74162229877858</v>
      </c>
      <c r="F27" s="190">
        <v>8.2100000000000009</v>
      </c>
      <c r="G27" s="18">
        <f t="shared" si="76"/>
        <v>24.470938897168409</v>
      </c>
      <c r="H27" s="190">
        <v>7.05</v>
      </c>
      <c r="I27" s="18">
        <f t="shared" si="77"/>
        <v>20.494186046511629</v>
      </c>
      <c r="J27" s="10"/>
      <c r="K27" s="18" t="str">
        <f t="shared" si="78"/>
        <v/>
      </c>
      <c r="L27" s="10"/>
      <c r="M27" s="18" t="str">
        <f t="shared" si="79"/>
        <v/>
      </c>
      <c r="N27" s="10"/>
      <c r="O27" s="18" t="str">
        <f t="shared" si="80"/>
        <v/>
      </c>
      <c r="P27" s="10"/>
      <c r="Q27" s="18" t="str">
        <f t="shared" si="81"/>
        <v/>
      </c>
      <c r="R27" s="10"/>
      <c r="S27" s="18" t="str">
        <f t="shared" si="82"/>
        <v/>
      </c>
      <c r="T27" s="10"/>
      <c r="U27" s="18" t="str">
        <f t="shared" si="83"/>
        <v/>
      </c>
      <c r="V27" s="10"/>
      <c r="W27" s="18" t="str">
        <f t="shared" si="84"/>
        <v/>
      </c>
      <c r="X27" s="10"/>
      <c r="Y27" s="18" t="str">
        <f t="shared" si="85"/>
        <v/>
      </c>
      <c r="Z27" s="10"/>
      <c r="AA27" s="18" t="str">
        <f t="shared" si="86"/>
        <v/>
      </c>
      <c r="AB27" s="10"/>
      <c r="AC27" s="18" t="str">
        <f t="shared" si="87"/>
        <v/>
      </c>
      <c r="AD27" s="10"/>
      <c r="AE27" s="18" t="str">
        <f t="shared" si="88"/>
        <v/>
      </c>
      <c r="AF27" s="10"/>
      <c r="AG27" s="18" t="str">
        <f t="shared" si="89"/>
        <v/>
      </c>
      <c r="AH27" s="10"/>
      <c r="AI27" s="18" t="str">
        <f t="shared" si="90"/>
        <v/>
      </c>
      <c r="AJ27" s="10"/>
      <c r="AK27" s="18" t="str">
        <f t="shared" si="91"/>
        <v/>
      </c>
      <c r="AL27" s="10"/>
      <c r="AM27" s="18" t="str">
        <f t="shared" si="92"/>
        <v/>
      </c>
      <c r="AN27" s="10"/>
      <c r="AO27" s="18" t="str">
        <f t="shared" si="93"/>
        <v/>
      </c>
      <c r="AP27" s="10"/>
      <c r="AQ27" s="18" t="str">
        <f t="shared" si="94"/>
        <v/>
      </c>
      <c r="AR27" s="10"/>
      <c r="AS27" s="18" t="str">
        <f t="shared" si="95"/>
        <v/>
      </c>
      <c r="AT27" s="10"/>
      <c r="AU27" s="18" t="str">
        <f t="shared" si="96"/>
        <v/>
      </c>
      <c r="AV27" s="10"/>
      <c r="AW27" s="18" t="str">
        <f t="shared" si="97"/>
        <v/>
      </c>
      <c r="AX27" s="10"/>
      <c r="AY27" s="18" t="str">
        <f t="shared" si="98"/>
        <v/>
      </c>
      <c r="AZ27" s="10"/>
      <c r="BA27" s="18" t="str">
        <f t="shared" si="99"/>
        <v/>
      </c>
      <c r="BB27" s="10"/>
      <c r="BC27" s="18" t="str">
        <f t="shared" si="100"/>
        <v/>
      </c>
      <c r="BD27" s="10"/>
      <c r="BE27" s="18" t="str">
        <f t="shared" si="101"/>
        <v/>
      </c>
      <c r="BF27" s="10"/>
      <c r="BG27" s="18" t="str">
        <f t="shared" si="102"/>
        <v/>
      </c>
      <c r="BH27" s="10"/>
      <c r="BI27" s="18" t="str">
        <f t="shared" si="103"/>
        <v/>
      </c>
      <c r="BK27" s="11" t="str">
        <f t="shared" si="0"/>
        <v xml:space="preserve">     External primary branch</v>
      </c>
      <c r="BL27" s="12">
        <f t="shared" si="2"/>
        <v>4</v>
      </c>
      <c r="BM27" s="38">
        <f t="shared" si="1"/>
        <v>6.96</v>
      </c>
      <c r="BN27" s="13" t="str">
        <f t="shared" si="3"/>
        <v>–</v>
      </c>
      <c r="BO27" s="39">
        <f t="shared" si="4"/>
        <v>8.2100000000000009</v>
      </c>
      <c r="BP27" s="40">
        <f t="shared" si="5"/>
        <v>20.494186046511629</v>
      </c>
      <c r="BQ27" s="14" t="str">
        <f t="shared" si="10"/>
        <v>–</v>
      </c>
      <c r="BR27" s="41">
        <f t="shared" si="6"/>
        <v>24.74162229877858</v>
      </c>
      <c r="BS27" s="42">
        <f t="shared" si="7"/>
        <v>7.53</v>
      </c>
      <c r="BT27" s="43">
        <f t="shared" si="11"/>
        <v>22.661343850325846</v>
      </c>
      <c r="BU27" s="13">
        <f t="shared" si="8"/>
        <v>0.62037622993363239</v>
      </c>
      <c r="BV27" s="44">
        <f t="shared" si="12"/>
        <v>2.2558453668164735</v>
      </c>
      <c r="BW27" s="13">
        <f t="shared" si="9"/>
        <v>6.96</v>
      </c>
      <c r="BX27" s="14">
        <f t="shared" si="13"/>
        <v>20.938628158844764</v>
      </c>
    </row>
    <row r="28" spans="1:76" x14ac:dyDescent="0.2">
      <c r="A28" s="9" t="s">
        <v>36</v>
      </c>
      <c r="B28" s="188">
        <v>5.6</v>
      </c>
      <c r="C28" s="111">
        <f t="shared" si="74"/>
        <v>16.847172081829122</v>
      </c>
      <c r="D28" s="190">
        <v>6.51</v>
      </c>
      <c r="E28" s="18">
        <f t="shared" si="75"/>
        <v>20.388349514563107</v>
      </c>
      <c r="F28" s="190">
        <v>6.95</v>
      </c>
      <c r="G28" s="18">
        <f t="shared" si="76"/>
        <v>20.715350223546945</v>
      </c>
      <c r="H28" s="190">
        <v>4.93</v>
      </c>
      <c r="I28" s="18">
        <f t="shared" si="77"/>
        <v>14.331395348837209</v>
      </c>
      <c r="J28" s="10"/>
      <c r="K28" s="18" t="str">
        <f t="shared" si="78"/>
        <v/>
      </c>
      <c r="L28" s="10"/>
      <c r="M28" s="18" t="str">
        <f t="shared" si="79"/>
        <v/>
      </c>
      <c r="N28" s="10"/>
      <c r="O28" s="18" t="str">
        <f t="shared" si="80"/>
        <v/>
      </c>
      <c r="P28" s="10"/>
      <c r="Q28" s="18" t="str">
        <f t="shared" si="81"/>
        <v/>
      </c>
      <c r="R28" s="10"/>
      <c r="S28" s="18" t="str">
        <f t="shared" si="82"/>
        <v/>
      </c>
      <c r="T28" s="10"/>
      <c r="U28" s="18" t="str">
        <f t="shared" si="83"/>
        <v/>
      </c>
      <c r="V28" s="10"/>
      <c r="W28" s="18" t="str">
        <f t="shared" si="84"/>
        <v/>
      </c>
      <c r="X28" s="10"/>
      <c r="Y28" s="18" t="str">
        <f t="shared" si="85"/>
        <v/>
      </c>
      <c r="Z28" s="10"/>
      <c r="AA28" s="18" t="str">
        <f t="shared" si="86"/>
        <v/>
      </c>
      <c r="AB28" s="10"/>
      <c r="AC28" s="18" t="str">
        <f t="shared" si="87"/>
        <v/>
      </c>
      <c r="AD28" s="10"/>
      <c r="AE28" s="18" t="str">
        <f t="shared" si="88"/>
        <v/>
      </c>
      <c r="AF28" s="10"/>
      <c r="AG28" s="18" t="str">
        <f t="shared" si="89"/>
        <v/>
      </c>
      <c r="AH28" s="10"/>
      <c r="AI28" s="18" t="str">
        <f t="shared" si="90"/>
        <v/>
      </c>
      <c r="AJ28" s="10"/>
      <c r="AK28" s="18" t="str">
        <f t="shared" si="91"/>
        <v/>
      </c>
      <c r="AL28" s="10"/>
      <c r="AM28" s="18" t="str">
        <f t="shared" si="92"/>
        <v/>
      </c>
      <c r="AN28" s="10"/>
      <c r="AO28" s="18" t="str">
        <f t="shared" si="93"/>
        <v/>
      </c>
      <c r="AP28" s="10"/>
      <c r="AQ28" s="18" t="str">
        <f t="shared" si="94"/>
        <v/>
      </c>
      <c r="AR28" s="10"/>
      <c r="AS28" s="18" t="str">
        <f t="shared" si="95"/>
        <v/>
      </c>
      <c r="AT28" s="10"/>
      <c r="AU28" s="18" t="str">
        <f t="shared" si="96"/>
        <v/>
      </c>
      <c r="AV28" s="10"/>
      <c r="AW28" s="18" t="str">
        <f t="shared" si="97"/>
        <v/>
      </c>
      <c r="AX28" s="10"/>
      <c r="AY28" s="18" t="str">
        <f t="shared" si="98"/>
        <v/>
      </c>
      <c r="AZ28" s="10"/>
      <c r="BA28" s="18" t="str">
        <f t="shared" si="99"/>
        <v/>
      </c>
      <c r="BB28" s="10"/>
      <c r="BC28" s="18" t="str">
        <f t="shared" si="100"/>
        <v/>
      </c>
      <c r="BD28" s="10"/>
      <c r="BE28" s="18" t="str">
        <f t="shared" si="101"/>
        <v/>
      </c>
      <c r="BF28" s="10"/>
      <c r="BG28" s="18" t="str">
        <f t="shared" si="102"/>
        <v/>
      </c>
      <c r="BH28" s="10"/>
      <c r="BI28" s="18" t="str">
        <f t="shared" si="103"/>
        <v/>
      </c>
      <c r="BK28" s="11" t="str">
        <f t="shared" si="0"/>
        <v xml:space="preserve">     External secondary branch</v>
      </c>
      <c r="BL28" s="12">
        <f t="shared" si="2"/>
        <v>4</v>
      </c>
      <c r="BM28" s="38">
        <f t="shared" si="1"/>
        <v>4.93</v>
      </c>
      <c r="BN28" s="13" t="str">
        <f t="shared" si="3"/>
        <v>–</v>
      </c>
      <c r="BO28" s="39">
        <f t="shared" si="4"/>
        <v>6.95</v>
      </c>
      <c r="BP28" s="40">
        <f t="shared" si="5"/>
        <v>14.331395348837209</v>
      </c>
      <c r="BQ28" s="14" t="str">
        <f t="shared" si="10"/>
        <v>–</v>
      </c>
      <c r="BR28" s="41">
        <f t="shared" si="6"/>
        <v>20.715350223546945</v>
      </c>
      <c r="BS28" s="42">
        <f t="shared" si="7"/>
        <v>5.9974999999999996</v>
      </c>
      <c r="BT28" s="43">
        <f t="shared" si="11"/>
        <v>18.070566792194096</v>
      </c>
      <c r="BU28" s="13">
        <f t="shared" si="8"/>
        <v>0.90691326303383013</v>
      </c>
      <c r="BV28" s="44">
        <f t="shared" si="12"/>
        <v>3.0465879191337457</v>
      </c>
      <c r="BW28" s="13">
        <f t="shared" si="9"/>
        <v>5.6</v>
      </c>
      <c r="BX28" s="14">
        <f t="shared" si="13"/>
        <v>16.847172081829122</v>
      </c>
    </row>
    <row r="29" spans="1:76" x14ac:dyDescent="0.2">
      <c r="A29" s="9" t="s">
        <v>37</v>
      </c>
      <c r="B29" s="115">
        <f>IF(AND((B26&gt;0),(B27&gt;0)),(B26/B27*100),"")</f>
        <v>68.678160919540232</v>
      </c>
      <c r="C29" s="111" t="s">
        <v>23</v>
      </c>
      <c r="D29" s="116">
        <f>IF(AND((D26&gt;0),(D27&gt;0)),(D26/D27*100),"")</f>
        <v>48.22784810126582</v>
      </c>
      <c r="E29" s="18" t="s">
        <v>23</v>
      </c>
      <c r="F29" s="116">
        <f>IF(AND((F26&gt;0),(F27&gt;0)),(F26/F27*100),"")</f>
        <v>60.170523751522531</v>
      </c>
      <c r="G29" s="18" t="s">
        <v>23</v>
      </c>
      <c r="H29" s="116" t="str">
        <f>IF(AND((H26&gt;0),(H27&gt;0)),(H26/H27*100),"")</f>
        <v/>
      </c>
      <c r="I29" s="18" t="s">
        <v>23</v>
      </c>
      <c r="J29" s="116" t="str">
        <f>IF(AND((J26&gt;0),(J27&gt;0)),(J26/J27*100),"")</f>
        <v/>
      </c>
      <c r="K29" s="18" t="s">
        <v>23</v>
      </c>
      <c r="L29" s="116" t="str">
        <f>IF(AND((L26&gt;0),(L27&gt;0)),(L26/L27*100),"")</f>
        <v/>
      </c>
      <c r="M29" s="18" t="s">
        <v>23</v>
      </c>
      <c r="N29" s="116" t="str">
        <f>IF(AND((N26&gt;0),(N27&gt;0)),(N26/N27*100),"")</f>
        <v/>
      </c>
      <c r="O29" s="18" t="s">
        <v>23</v>
      </c>
      <c r="P29" s="116" t="str">
        <f>IF(AND((P26&gt;0),(P27&gt;0)),(P26/P27*100),"")</f>
        <v/>
      </c>
      <c r="Q29" s="18" t="s">
        <v>23</v>
      </c>
      <c r="R29" s="116" t="str">
        <f>IF(AND((R26&gt;0),(R27&gt;0)),(R26/R27*100),"")</f>
        <v/>
      </c>
      <c r="S29" s="18" t="s">
        <v>23</v>
      </c>
      <c r="T29" s="116" t="str">
        <f>IF(AND((T26&gt;0),(T27&gt;0)),(T26/T27*100),"")</f>
        <v/>
      </c>
      <c r="U29" s="18" t="s">
        <v>23</v>
      </c>
      <c r="V29" s="116" t="str">
        <f>IF(AND((V26&gt;0),(V27&gt;0)),(V26/V27*100),"")</f>
        <v/>
      </c>
      <c r="W29" s="18" t="s">
        <v>23</v>
      </c>
      <c r="X29" s="116" t="str">
        <f>IF(AND((X26&gt;0),(X27&gt;0)),(X26/X27*100),"")</f>
        <v/>
      </c>
      <c r="Y29" s="18" t="s">
        <v>23</v>
      </c>
      <c r="Z29" s="116" t="str">
        <f>IF(AND((Z26&gt;0),(Z27&gt;0)),(Z26/Z27*100),"")</f>
        <v/>
      </c>
      <c r="AA29" s="18" t="s">
        <v>23</v>
      </c>
      <c r="AB29" s="116" t="str">
        <f>IF(AND((AB26&gt;0),(AB27&gt;0)),(AB26/AB27*100),"")</f>
        <v/>
      </c>
      <c r="AC29" s="18" t="s">
        <v>23</v>
      </c>
      <c r="AD29" s="116" t="str">
        <f>IF(AND((AD26&gt;0),(AD27&gt;0)),(AD26/AD27*100),"")</f>
        <v/>
      </c>
      <c r="AE29" s="18" t="s">
        <v>23</v>
      </c>
      <c r="AF29" s="116" t="str">
        <f>IF(AND((AF26&gt;0),(AF27&gt;0)),(AF26/AF27*100),"")</f>
        <v/>
      </c>
      <c r="AG29" s="18" t="s">
        <v>23</v>
      </c>
      <c r="AH29" s="116" t="str">
        <f>IF(AND((AH26&gt;0),(AH27&gt;0)),(AH26/AH27*100),"")</f>
        <v/>
      </c>
      <c r="AI29" s="18" t="s">
        <v>23</v>
      </c>
      <c r="AJ29" s="116" t="str">
        <f>IF(AND((AJ26&gt;0),(AJ27&gt;0)),(AJ26/AJ27*100),"")</f>
        <v/>
      </c>
      <c r="AK29" s="18" t="s">
        <v>23</v>
      </c>
      <c r="AL29" s="116" t="str">
        <f>IF(AND((AL26&gt;0),(AL27&gt;0)),(AL26/AL27*100),"")</f>
        <v/>
      </c>
      <c r="AM29" s="18" t="s">
        <v>23</v>
      </c>
      <c r="AN29" s="116" t="str">
        <f>IF(AND((AN26&gt;0),(AN27&gt;0)),(AN26/AN27*100),"")</f>
        <v/>
      </c>
      <c r="AO29" s="18" t="s">
        <v>23</v>
      </c>
      <c r="AP29" s="116" t="str">
        <f>IF(AND((AP26&gt;0),(AP27&gt;0)),(AP26/AP27*100),"")</f>
        <v/>
      </c>
      <c r="AQ29" s="18" t="s">
        <v>23</v>
      </c>
      <c r="AR29" s="116" t="str">
        <f>IF(AND((AR26&gt;0),(AR27&gt;0)),(AR26/AR27*100),"")</f>
        <v/>
      </c>
      <c r="AS29" s="18" t="s">
        <v>23</v>
      </c>
      <c r="AT29" s="116" t="str">
        <f>IF(AND((AT26&gt;0),(AT27&gt;0)),(AT26/AT27*100),"")</f>
        <v/>
      </c>
      <c r="AU29" s="18" t="s">
        <v>23</v>
      </c>
      <c r="AV29" s="116" t="str">
        <f>IF(AND((AV26&gt;0),(AV27&gt;0)),(AV26/AV27*100),"")</f>
        <v/>
      </c>
      <c r="AW29" s="18" t="s">
        <v>23</v>
      </c>
      <c r="AX29" s="116" t="str">
        <f>IF(AND((AX26&gt;0),(AX27&gt;0)),(AX26/AX27*100),"")</f>
        <v/>
      </c>
      <c r="AY29" s="18" t="s">
        <v>23</v>
      </c>
      <c r="AZ29" s="116" t="str">
        <f>IF(AND((AZ26&gt;0),(AZ27&gt;0)),(AZ26/AZ27*100),"")</f>
        <v/>
      </c>
      <c r="BA29" s="18" t="s">
        <v>23</v>
      </c>
      <c r="BB29" s="116" t="str">
        <f>IF(AND((BB26&gt;0),(BB27&gt;0)),(BB26/BB27*100),"")</f>
        <v/>
      </c>
      <c r="BC29" s="18" t="s">
        <v>23</v>
      </c>
      <c r="BD29" s="116" t="str">
        <f>IF(AND((BD26&gt;0),(BD27&gt;0)),(BD26/BD27*100),"")</f>
        <v/>
      </c>
      <c r="BE29" s="18" t="s">
        <v>23</v>
      </c>
      <c r="BF29" s="116" t="str">
        <f>IF(AND((BF26&gt;0),(BF27&gt;0)),(BF26/BF27*100),"")</f>
        <v/>
      </c>
      <c r="BG29" s="18" t="s">
        <v>23</v>
      </c>
      <c r="BH29" s="116" t="str">
        <f>IF(AND((BH26&gt;0),(BH27&gt;0)),(BH26/BH27*100),"")</f>
        <v/>
      </c>
      <c r="BI29" s="18" t="s">
        <v>23</v>
      </c>
      <c r="BK29" s="11" t="str">
        <f>A29</f>
        <v xml:space="preserve">     External base/primary branch (cct)</v>
      </c>
      <c r="BL29" s="12">
        <f t="shared" si="2"/>
        <v>3</v>
      </c>
      <c r="BM29" s="143">
        <f t="shared" si="1"/>
        <v>48.22784810126582</v>
      </c>
      <c r="BN29" s="153" t="str">
        <f t="shared" si="3"/>
        <v>–</v>
      </c>
      <c r="BO29" s="145">
        <f t="shared" si="4"/>
        <v>68.678160919540232</v>
      </c>
      <c r="BP29" s="154" t="str">
        <f t="shared" si="5"/>
        <v/>
      </c>
      <c r="BQ29" s="155" t="s">
        <v>23</v>
      </c>
      <c r="BR29" s="156" t="str">
        <f t="shared" si="6"/>
        <v/>
      </c>
      <c r="BS29" s="149">
        <f t="shared" si="7"/>
        <v>59.025510924109533</v>
      </c>
      <c r="BT29" s="157" t="s">
        <v>23</v>
      </c>
      <c r="BU29" s="144">
        <f t="shared" si="8"/>
        <v>10.273125832604375</v>
      </c>
      <c r="BV29" s="158" t="s">
        <v>23</v>
      </c>
      <c r="BW29" s="144">
        <f t="shared" si="9"/>
        <v>68.678160919540232</v>
      </c>
      <c r="BX29" s="159" t="s">
        <v>23</v>
      </c>
    </row>
    <row r="30" spans="1:76" x14ac:dyDescent="0.2">
      <c r="A30" s="9" t="s">
        <v>38</v>
      </c>
      <c r="B30" s="110">
        <v>4.8600000000000003</v>
      </c>
      <c r="C30" s="111">
        <f t="shared" si="74"/>
        <v>14.620938628158845</v>
      </c>
      <c r="D30" s="10">
        <v>4.3899999999999997</v>
      </c>
      <c r="E30" s="18">
        <f t="shared" si="75"/>
        <v>13.748825555903538</v>
      </c>
      <c r="F30" s="10">
        <v>5.01</v>
      </c>
      <c r="G30" s="18">
        <f>IF(AND((F30&gt;0),(F$5&gt;0)),(F30/F$5*100),"")</f>
        <v>14.932935916542474</v>
      </c>
      <c r="H30" s="10"/>
      <c r="I30" s="18" t="str">
        <f t="shared" si="77"/>
        <v/>
      </c>
      <c r="J30" s="10"/>
      <c r="K30" s="18" t="str">
        <f t="shared" si="78"/>
        <v/>
      </c>
      <c r="L30" s="10"/>
      <c r="M30" s="18" t="str">
        <f t="shared" si="79"/>
        <v/>
      </c>
      <c r="N30" s="10"/>
      <c r="O30" s="18" t="str">
        <f t="shared" si="80"/>
        <v/>
      </c>
      <c r="P30" s="10"/>
      <c r="Q30" s="18" t="str">
        <f t="shared" si="81"/>
        <v/>
      </c>
      <c r="R30" s="10"/>
      <c r="S30" s="18" t="str">
        <f t="shared" si="82"/>
        <v/>
      </c>
      <c r="T30" s="10"/>
      <c r="U30" s="18" t="str">
        <f t="shared" si="83"/>
        <v/>
      </c>
      <c r="V30" s="10"/>
      <c r="W30" s="18" t="str">
        <f t="shared" si="84"/>
        <v/>
      </c>
      <c r="X30" s="10"/>
      <c r="Y30" s="18" t="str">
        <f t="shared" si="85"/>
        <v/>
      </c>
      <c r="Z30" s="10"/>
      <c r="AA30" s="18" t="str">
        <f t="shared" si="86"/>
        <v/>
      </c>
      <c r="AB30" s="10"/>
      <c r="AC30" s="18" t="str">
        <f t="shared" si="87"/>
        <v/>
      </c>
      <c r="AD30" s="10"/>
      <c r="AE30" s="18" t="str">
        <f t="shared" si="88"/>
        <v/>
      </c>
      <c r="AF30" s="10"/>
      <c r="AG30" s="18" t="str">
        <f t="shared" si="89"/>
        <v/>
      </c>
      <c r="AH30" s="10"/>
      <c r="AI30" s="18" t="str">
        <f t="shared" si="90"/>
        <v/>
      </c>
      <c r="AJ30" s="10"/>
      <c r="AK30" s="18" t="str">
        <f t="shared" si="91"/>
        <v/>
      </c>
      <c r="AL30" s="10"/>
      <c r="AM30" s="18" t="str">
        <f t="shared" si="92"/>
        <v/>
      </c>
      <c r="AN30" s="10"/>
      <c r="AO30" s="18" t="str">
        <f t="shared" si="93"/>
        <v/>
      </c>
      <c r="AP30" s="10"/>
      <c r="AQ30" s="18" t="str">
        <f t="shared" si="94"/>
        <v/>
      </c>
      <c r="AR30" s="10"/>
      <c r="AS30" s="18" t="str">
        <f t="shared" si="95"/>
        <v/>
      </c>
      <c r="AT30" s="10"/>
      <c r="AU30" s="18" t="str">
        <f t="shared" si="96"/>
        <v/>
      </c>
      <c r="AV30" s="10"/>
      <c r="AW30" s="18" t="str">
        <f t="shared" si="97"/>
        <v/>
      </c>
      <c r="AX30" s="10"/>
      <c r="AY30" s="18" t="str">
        <f t="shared" si="98"/>
        <v/>
      </c>
      <c r="AZ30" s="10"/>
      <c r="BA30" s="18" t="str">
        <f t="shared" si="99"/>
        <v/>
      </c>
      <c r="BB30" s="10"/>
      <c r="BC30" s="18" t="str">
        <f t="shared" si="100"/>
        <v/>
      </c>
      <c r="BD30" s="10"/>
      <c r="BE30" s="18" t="str">
        <f t="shared" si="101"/>
        <v/>
      </c>
      <c r="BF30" s="10"/>
      <c r="BG30" s="18" t="str">
        <f t="shared" si="102"/>
        <v/>
      </c>
      <c r="BH30" s="10"/>
      <c r="BI30" s="18" t="str">
        <f t="shared" si="103"/>
        <v/>
      </c>
      <c r="BK30" s="11" t="str">
        <f t="shared" si="0"/>
        <v xml:space="preserve">     Internal base</v>
      </c>
      <c r="BL30" s="12">
        <f>COUNT(B30,D30,F30,H30,J30,L30,N30,P30,R30,T30,V30,X30,Z30,AB30,AD30,AF30,AH30,AJ30,AL30,AN30,AP30,AR30,AT30,AV30,AX30,AZ30,BB30,BD30,BF30,BH30)</f>
        <v>3</v>
      </c>
      <c r="BM30" s="38">
        <f>IF(SUM(B30,D30,F30,H30,J30,L30,N30,P30,R30,T30,V30,X30,Z30,AB30,AD30,AF30,AH30,AJ30,AL30,AN30,AP30,AR30,AT30,AV30,AX30,AZ30,BB30,BD30,BF30,BH30)&gt;0,MIN(B30,D30,F30,H30,J30,L30,N30,P30,R30,T30,V30,X30,Z30,AB30,AD30,AF30,AH30,AJ30,AL30,AN30,AP30,AR30,AT30,AV30,AX30,AZ30,BB30,BD30,BF30,BH30),"")</f>
        <v>4.3899999999999997</v>
      </c>
      <c r="BN30" s="13" t="str">
        <f t="shared" si="3"/>
        <v>–</v>
      </c>
      <c r="BO30" s="39">
        <f>IF(SUM(B30,D30,F30,H30,J30,L30,N30,P30,R30,T30,V30,X30,Z30,AB30,AD30,AF30,AH30,AJ30,AL30,AN30,AP30,AR30,AT30,AV30,AX30,AZ30,BB30,BD30,BF30,BH30)&gt;0,MAX(B30,D30,F30,H30,J30,L30,N30,P30,R30,T30,V30,X30,Z30,AB30,AD30,AF30,AH30,AJ30,AL30,AN30,AP30,AR30,AT30,AV30,AX30,AZ30,BB30,BD30,BF30,BH30),"")</f>
        <v>5.01</v>
      </c>
      <c r="BP30" s="40">
        <f t="shared" si="5"/>
        <v>13.748825555903538</v>
      </c>
      <c r="BQ30" s="14" t="str">
        <f t="shared" si="10"/>
        <v>–</v>
      </c>
      <c r="BR30" s="41">
        <f t="shared" si="6"/>
        <v>14.932935916542474</v>
      </c>
      <c r="BS30" s="42">
        <f>IF(SUM(B30,D30,F30,H30,J30,L30,N30,P30,R30,T30,V30,X30,Z30,AB30,AD30,AF30,AH30,AJ30,AL30,AN30,AP30,AR30,AT30,AV30,AX30,AZ30,BB30,BD30,BF30,BH30)&gt;0,AVERAGE(B30,D30,F30,H30,J30,L30,N30,P30,R30,T30,V30,X30,Z30,AB30,AD30,AF30,AH30,AJ30,AL30,AN30,AP30,AR30,AT30,AV30,AX30,AZ30,BB30,BD30,BF30,BH30),"?")</f>
        <v>4.753333333333333</v>
      </c>
      <c r="BT30" s="43">
        <f t="shared" si="11"/>
        <v>14.434233366868286</v>
      </c>
      <c r="BU30" s="13">
        <f>IF(COUNT(B30,D30,F30,H30,J30,L30,N30,P30,R30,T30,V30,X30,Z30,AB30,AD30,AF30,AH30,AJ30,AL30,AN30,AP30,AR30,AT30,AV30,AX30,AZ30,BB30,BD30,BF30,BH30)&gt;1,STDEV(B30,D30,F30,H30,J30,L30,N30,P30,R30,T30,V30,X30,Z30,AB30,AD30,AF30,AH30,AJ30,AL30,AN30,AP30,AR30,AT30,AV30,AX30,AZ30,BB30,BD30,BF30,BH30),"?")</f>
        <v>0.32347076117221696</v>
      </c>
      <c r="BV30" s="44">
        <f t="shared" si="12"/>
        <v>0.61373730332146159</v>
      </c>
      <c r="BW30" s="13">
        <f t="shared" si="9"/>
        <v>4.8600000000000003</v>
      </c>
      <c r="BX30" s="14">
        <f t="shared" si="13"/>
        <v>14.620938628158845</v>
      </c>
    </row>
    <row r="31" spans="1:76" x14ac:dyDescent="0.2">
      <c r="A31" s="9" t="s">
        <v>39</v>
      </c>
      <c r="B31" s="188">
        <v>8.86</v>
      </c>
      <c r="C31" s="111">
        <f t="shared" si="74"/>
        <v>26.654632972322499</v>
      </c>
      <c r="D31" s="190">
        <v>7.09</v>
      </c>
      <c r="E31" s="18">
        <f t="shared" si="75"/>
        <v>22.204823050422799</v>
      </c>
      <c r="F31" s="190">
        <v>7.75</v>
      </c>
      <c r="G31" s="18">
        <f>IF(AND((F31&gt;0),(F$5&gt;0)),(F31/F$5*100),"")</f>
        <v>23.099850968703432</v>
      </c>
      <c r="H31" s="190">
        <v>6.51</v>
      </c>
      <c r="I31" s="18">
        <f t="shared" si="77"/>
        <v>18.924418604651162</v>
      </c>
      <c r="J31" s="10"/>
      <c r="K31" s="18" t="str">
        <f t="shared" si="78"/>
        <v/>
      </c>
      <c r="L31" s="10"/>
      <c r="M31" s="18" t="str">
        <f t="shared" si="79"/>
        <v/>
      </c>
      <c r="N31" s="10"/>
      <c r="O31" s="18" t="str">
        <f t="shared" si="80"/>
        <v/>
      </c>
      <c r="P31" s="10"/>
      <c r="Q31" s="18" t="str">
        <f t="shared" si="81"/>
        <v/>
      </c>
      <c r="R31" s="10"/>
      <c r="S31" s="18" t="str">
        <f t="shared" si="82"/>
        <v/>
      </c>
      <c r="T31" s="10"/>
      <c r="U31" s="18" t="str">
        <f t="shared" si="83"/>
        <v/>
      </c>
      <c r="V31" s="10"/>
      <c r="W31" s="18" t="str">
        <f t="shared" si="84"/>
        <v/>
      </c>
      <c r="X31" s="10"/>
      <c r="Y31" s="18" t="str">
        <f t="shared" si="85"/>
        <v/>
      </c>
      <c r="Z31" s="10"/>
      <c r="AA31" s="18" t="str">
        <f t="shared" si="86"/>
        <v/>
      </c>
      <c r="AB31" s="10"/>
      <c r="AC31" s="18" t="str">
        <f t="shared" si="87"/>
        <v/>
      </c>
      <c r="AD31" s="10"/>
      <c r="AE31" s="18" t="str">
        <f t="shared" si="88"/>
        <v/>
      </c>
      <c r="AF31" s="10"/>
      <c r="AG31" s="18" t="str">
        <f t="shared" si="89"/>
        <v/>
      </c>
      <c r="AH31" s="10"/>
      <c r="AI31" s="18" t="str">
        <f t="shared" si="90"/>
        <v/>
      </c>
      <c r="AJ31" s="10"/>
      <c r="AK31" s="18" t="str">
        <f t="shared" si="91"/>
        <v/>
      </c>
      <c r="AL31" s="10"/>
      <c r="AM31" s="18" t="str">
        <f t="shared" si="92"/>
        <v/>
      </c>
      <c r="AN31" s="10"/>
      <c r="AO31" s="18" t="str">
        <f t="shared" si="93"/>
        <v/>
      </c>
      <c r="AP31" s="10"/>
      <c r="AQ31" s="18" t="str">
        <f t="shared" si="94"/>
        <v/>
      </c>
      <c r="AR31" s="10"/>
      <c r="AS31" s="18" t="str">
        <f t="shared" si="95"/>
        <v/>
      </c>
      <c r="AT31" s="10"/>
      <c r="AU31" s="18" t="str">
        <f t="shared" si="96"/>
        <v/>
      </c>
      <c r="AV31" s="10"/>
      <c r="AW31" s="18" t="str">
        <f t="shared" si="97"/>
        <v/>
      </c>
      <c r="AX31" s="10"/>
      <c r="AY31" s="18" t="str">
        <f t="shared" si="98"/>
        <v/>
      </c>
      <c r="AZ31" s="10"/>
      <c r="BA31" s="18" t="str">
        <f t="shared" si="99"/>
        <v/>
      </c>
      <c r="BB31" s="10"/>
      <c r="BC31" s="18" t="str">
        <f t="shared" si="100"/>
        <v/>
      </c>
      <c r="BD31" s="10"/>
      <c r="BE31" s="18" t="str">
        <f t="shared" si="101"/>
        <v/>
      </c>
      <c r="BF31" s="10"/>
      <c r="BG31" s="18" t="str">
        <f t="shared" si="102"/>
        <v/>
      </c>
      <c r="BH31" s="10"/>
      <c r="BI31" s="18" t="str">
        <f t="shared" si="103"/>
        <v/>
      </c>
      <c r="BK31" s="11" t="str">
        <f t="shared" si="0"/>
        <v xml:space="preserve">     Internal primary branch</v>
      </c>
      <c r="BL31" s="12">
        <f>COUNT(B31,D31,F31,H31,J31,L31,N31,P31,R31,T31,V31,X31,Z31,AB31,AD31,AF31,AH31,AJ31,AL31,AN31,AP31,AR31,AT31,AV31,AX31,AZ31,BB31,BD31,BF31,BH31)</f>
        <v>4</v>
      </c>
      <c r="BM31" s="38">
        <f>IF(SUM(B31,D31,F31,H31,J31,L31,N31,P31,R31,T31,V31,X31,Z31,AB31,AD31,AF31,AH31,AJ31,AL31,AN31,AP31,AR31,AT31,AV31,AX31,AZ31,BB31,BD31,BF31,BH31)&gt;0,MIN(B31,D31,F31,H31,J31,L31,N31,P31,R31,T31,V31,X31,Z31,AB31,AD31,AF31,AH31,AJ31,AL31,AN31,AP31,AR31,AT31,AV31,AX31,AZ31,BB31,BD31,BF31,BH31),"")</f>
        <v>6.51</v>
      </c>
      <c r="BN31" s="13" t="str">
        <f t="shared" si="3"/>
        <v>–</v>
      </c>
      <c r="BO31" s="39">
        <f>IF(SUM(B31,D31,F31,H31,J31,L31,N31,P31,R31,T31,V31,X31,Z31,AB31,AD31,AF31,AH31,AJ31,AL31,AN31,AP31,AR31,AT31,AV31,AX31,AZ31,BB31,BD31,BF31,BH31)&gt;0,MAX(B31,D31,F31,H31,J31,L31,N31,P31,R31,T31,V31,X31,Z31,AB31,AD31,AF31,AH31,AJ31,AL31,AN31,AP31,AR31,AT31,AV31,AX31,AZ31,BB31,BD31,BF31,BH31),"")</f>
        <v>8.86</v>
      </c>
      <c r="BP31" s="40">
        <f t="shared" si="5"/>
        <v>18.924418604651162</v>
      </c>
      <c r="BQ31" s="14" t="str">
        <f t="shared" si="10"/>
        <v>–</v>
      </c>
      <c r="BR31" s="41">
        <f t="shared" si="6"/>
        <v>26.654632972322499</v>
      </c>
      <c r="BS31" s="42">
        <f>IF(SUM(B31,D31,F31,H31,J31,L31,N31,P31,R31,T31,V31,X31,Z31,AB31,AD31,AF31,AH31,AJ31,AL31,AN31,AP31,AR31,AT31,AV31,AX31,AZ31,BB31,BD31,BF31,BH31)&gt;0,AVERAGE(B31,D31,F31,H31,J31,L31,N31,P31,R31,T31,V31,X31,Z31,AB31,AD31,AF31,AH31,AJ31,AL31,AN31,AP31,AR31,AT31,AV31,AX31,AZ31,BB31,BD31,BF31,BH31),"?")</f>
        <v>7.5525000000000002</v>
      </c>
      <c r="BT31" s="43">
        <f t="shared" si="11"/>
        <v>22.720931399024973</v>
      </c>
      <c r="BU31" s="13">
        <f>IF(COUNT(B31,D31,F31,H31,J31,L31,N31,P31,R31,T31,V31,X31,Z31,AB31,AD31,AF31,AH31,AJ31,AL31,AN31,AP31,AR31,AT31,AV31,AX31,AZ31,BB31,BD31,BF31,BH31)&gt;1,STDEV(B31,D31,F31,H31,J31,L31,N31,P31,R31,T31,V31,X31,Z31,AB31,AD31,AF31,AH31,AJ31,AL31,AN31,AP31,AR31,AT31,AV31,AX31,AZ31,BB31,BD31,BF31,BH31),"?")</f>
        <v>1.0081790515578017</v>
      </c>
      <c r="BV31" s="44">
        <f t="shared" si="12"/>
        <v>3.1779167879492731</v>
      </c>
      <c r="BW31" s="13">
        <f t="shared" si="9"/>
        <v>8.86</v>
      </c>
      <c r="BX31" s="14">
        <f t="shared" si="13"/>
        <v>26.654632972322499</v>
      </c>
    </row>
    <row r="32" spans="1:76" x14ac:dyDescent="0.2">
      <c r="A32" s="9" t="s">
        <v>40</v>
      </c>
      <c r="B32" s="188">
        <v>5.21</v>
      </c>
      <c r="C32" s="111">
        <f t="shared" si="74"/>
        <v>15.673886883273164</v>
      </c>
      <c r="D32" s="190">
        <v>5.96</v>
      </c>
      <c r="E32" s="18">
        <f t="shared" si="75"/>
        <v>18.665831506420293</v>
      </c>
      <c r="F32" s="190">
        <v>6.36</v>
      </c>
      <c r="G32" s="18">
        <f>IF(AND((F32&gt;0),(F$5&gt;0)),(F32/F$5*100),"")</f>
        <v>18.956780923994039</v>
      </c>
      <c r="H32" s="190">
        <v>5.92</v>
      </c>
      <c r="I32" s="18">
        <f t="shared" si="77"/>
        <v>17.209302325581397</v>
      </c>
      <c r="J32" s="10"/>
      <c r="K32" s="18" t="str">
        <f t="shared" si="78"/>
        <v/>
      </c>
      <c r="L32" s="10"/>
      <c r="M32" s="18" t="str">
        <f t="shared" si="79"/>
        <v/>
      </c>
      <c r="N32" s="10"/>
      <c r="O32" s="18" t="str">
        <f t="shared" si="80"/>
        <v/>
      </c>
      <c r="P32" s="10"/>
      <c r="Q32" s="18" t="str">
        <f t="shared" si="81"/>
        <v/>
      </c>
      <c r="R32" s="10"/>
      <c r="S32" s="18" t="str">
        <f t="shared" si="82"/>
        <v/>
      </c>
      <c r="T32" s="10"/>
      <c r="U32" s="18" t="str">
        <f t="shared" si="83"/>
        <v/>
      </c>
      <c r="V32" s="10"/>
      <c r="W32" s="18" t="str">
        <f t="shared" si="84"/>
        <v/>
      </c>
      <c r="X32" s="10"/>
      <c r="Y32" s="18" t="str">
        <f t="shared" si="85"/>
        <v/>
      </c>
      <c r="Z32" s="10"/>
      <c r="AA32" s="18" t="str">
        <f t="shared" si="86"/>
        <v/>
      </c>
      <c r="AB32" s="10"/>
      <c r="AC32" s="18" t="str">
        <f t="shared" si="87"/>
        <v/>
      </c>
      <c r="AD32" s="10"/>
      <c r="AE32" s="18" t="str">
        <f t="shared" si="88"/>
        <v/>
      </c>
      <c r="AF32" s="10"/>
      <c r="AG32" s="18" t="str">
        <f t="shared" si="89"/>
        <v/>
      </c>
      <c r="AH32" s="10"/>
      <c r="AI32" s="18" t="str">
        <f t="shared" si="90"/>
        <v/>
      </c>
      <c r="AJ32" s="10"/>
      <c r="AK32" s="18" t="str">
        <f t="shared" si="91"/>
        <v/>
      </c>
      <c r="AL32" s="10"/>
      <c r="AM32" s="18" t="str">
        <f t="shared" si="92"/>
        <v/>
      </c>
      <c r="AN32" s="10"/>
      <c r="AO32" s="18" t="str">
        <f t="shared" si="93"/>
        <v/>
      </c>
      <c r="AP32" s="10"/>
      <c r="AQ32" s="18" t="str">
        <f t="shared" si="94"/>
        <v/>
      </c>
      <c r="AR32" s="10"/>
      <c r="AS32" s="18" t="str">
        <f t="shared" si="95"/>
        <v/>
      </c>
      <c r="AT32" s="10"/>
      <c r="AU32" s="18" t="str">
        <f t="shared" si="96"/>
        <v/>
      </c>
      <c r="AV32" s="10"/>
      <c r="AW32" s="18" t="str">
        <f t="shared" si="97"/>
        <v/>
      </c>
      <c r="AX32" s="10"/>
      <c r="AY32" s="18" t="str">
        <f t="shared" si="98"/>
        <v/>
      </c>
      <c r="AZ32" s="10"/>
      <c r="BA32" s="18" t="str">
        <f t="shared" si="99"/>
        <v/>
      </c>
      <c r="BB32" s="10"/>
      <c r="BC32" s="18" t="str">
        <f t="shared" si="100"/>
        <v/>
      </c>
      <c r="BD32" s="10"/>
      <c r="BE32" s="18" t="str">
        <f t="shared" si="101"/>
        <v/>
      </c>
      <c r="BF32" s="10"/>
      <c r="BG32" s="18" t="str">
        <f t="shared" si="102"/>
        <v/>
      </c>
      <c r="BH32" s="10"/>
      <c r="BI32" s="18" t="str">
        <f t="shared" si="103"/>
        <v/>
      </c>
      <c r="BK32" s="11" t="str">
        <f t="shared" si="0"/>
        <v xml:space="preserve">     Internal secondary branch</v>
      </c>
      <c r="BL32" s="12">
        <f>COUNT(B32,D32,F32,H32,J32,L32,N32,P32,R32,T32,V32,X32,Z32,AB32,AD32,AF32,AH32,AJ32,AL32,AN32,AP32,AR32,AT32,AV32,AX32,AZ32,BB32,BD32,BF32,BH32)</f>
        <v>4</v>
      </c>
      <c r="BM32" s="38">
        <f>IF(SUM(B32,D32,F32,H32,J32,L32,N32,P32,R32,T32,V32,X32,Z32,AB32,AD32,AF32,AH32,AJ32,AL32,AN32,AP32,AR32,AT32,AV32,AX32,AZ32,BB32,BD32,BF32,BH32)&gt;0,MIN(B32,D32,F32,H32,J32,L32,N32,P32,R32,T32,V32,X32,Z32,AB32,AD32,AF32,AH32,AJ32,AL32,AN32,AP32,AR32,AT32,AV32,AX32,AZ32,BB32,BD32,BF32,BH32),"")</f>
        <v>5.21</v>
      </c>
      <c r="BN32" s="13" t="str">
        <f t="shared" si="3"/>
        <v>–</v>
      </c>
      <c r="BO32" s="39">
        <f>IF(SUM(B32,D32,F32,H32,J32,L32,N32,P32,R32,T32,V32,X32,Z32,AB32,AD32,AF32,AH32,AJ32,AL32,AN32,AP32,AR32,AT32,AV32,AX32,AZ32,BB32,BD32,BF32,BH32)&gt;0,MAX(B32,D32,F32,H32,J32,L32,N32,P32,R32,T32,V32,X32,Z32,AB32,AD32,AF32,AH32,AJ32,AL32,AN32,AP32,AR32,AT32,AV32,AX32,AZ32,BB32,BD32,BF32,BH32),"")</f>
        <v>6.36</v>
      </c>
      <c r="BP32" s="40">
        <f t="shared" si="5"/>
        <v>15.673886883273164</v>
      </c>
      <c r="BQ32" s="14" t="str">
        <f t="shared" si="10"/>
        <v>–</v>
      </c>
      <c r="BR32" s="41">
        <f t="shared" si="6"/>
        <v>18.956780923994039</v>
      </c>
      <c r="BS32" s="42">
        <f>IF(SUM(B32,D32,F32,H32,J32,L32,N32,P32,R32,T32,V32,X32,Z32,AB32,AD32,AF32,AH32,AJ32,AL32,AN32,AP32,AR32,AT32,AV32,AX32,AZ32,BB32,BD32,BF32,BH32)&gt;0,AVERAGE(B32,D32,F32,H32,J32,L32,N32,P32,R32,T32,V32,X32,Z32,AB32,AD32,AF32,AH32,AJ32,AL32,AN32,AP32,AR32,AT32,AV32,AX32,AZ32,BB32,BD32,BF32,BH32),"?")</f>
        <v>5.8625000000000007</v>
      </c>
      <c r="BT32" s="43">
        <f t="shared" si="11"/>
        <v>17.626450409817224</v>
      </c>
      <c r="BU32" s="13">
        <f>IF(COUNT(B32,D32,F32,H32,J32,L32,N32,P32,R32,T32,V32,X32,Z32,AB32,AD32,AF32,AH32,AJ32,AL32,AN32,AP32,AR32,AT32,AV32,AX32,AZ32,BB32,BD32,BF32,BH32)&gt;1,STDEV(B32,D32,F32,H32,J32,L32,N32,P32,R32,T32,V32,X32,Z32,AB32,AD32,AF32,AH32,AJ32,AL32,AN32,AP32,AR32,AT32,AV32,AX32,AZ32,BB32,BD32,BF32,BH32),"?")</f>
        <v>0.47821717521087298</v>
      </c>
      <c r="BV32" s="44">
        <f t="shared" si="12"/>
        <v>1.509592570894273</v>
      </c>
      <c r="BW32" s="13">
        <f t="shared" si="9"/>
        <v>5.21</v>
      </c>
      <c r="BX32" s="14">
        <f t="shared" si="13"/>
        <v>15.673886883273164</v>
      </c>
    </row>
    <row r="33" spans="1:76" x14ac:dyDescent="0.2">
      <c r="A33" s="9" t="s">
        <v>41</v>
      </c>
      <c r="B33" s="115">
        <f>IF(AND((B30&gt;0),(B31&gt;0)),(B30/B31*100),"")</f>
        <v>54.853273137697521</v>
      </c>
      <c r="C33" s="111" t="s">
        <v>23</v>
      </c>
      <c r="D33" s="116">
        <f>IF(AND((D30&gt;0),(D31&gt;0)),(D30/D31*100),"")</f>
        <v>61.918194640338498</v>
      </c>
      <c r="E33" s="18" t="s">
        <v>23</v>
      </c>
      <c r="F33" s="116">
        <f>IF(AND((F30&gt;0),(F31&gt;0)),(F30/F31*100),"")</f>
        <v>64.645161290322577</v>
      </c>
      <c r="G33" s="18" t="s">
        <v>23</v>
      </c>
      <c r="H33" s="116" t="str">
        <f>IF(AND((H30&gt;0),(H31&gt;0)),(H30/H31*100),"")</f>
        <v/>
      </c>
      <c r="I33" s="18" t="s">
        <v>23</v>
      </c>
      <c r="J33" s="116" t="str">
        <f>IF(AND((J30&gt;0),(J31&gt;0)),(J30/J31*100),"")</f>
        <v/>
      </c>
      <c r="K33" s="18" t="s">
        <v>23</v>
      </c>
      <c r="L33" s="116" t="str">
        <f>IF(AND((L30&gt;0),(L31&gt;0)),(L30/L31*100),"")</f>
        <v/>
      </c>
      <c r="M33" s="18" t="s">
        <v>23</v>
      </c>
      <c r="N33" s="116" t="str">
        <f>IF(AND((N30&gt;0),(N31&gt;0)),(N30/N31*100),"")</f>
        <v/>
      </c>
      <c r="O33" s="18" t="s">
        <v>23</v>
      </c>
      <c r="P33" s="116" t="str">
        <f>IF(AND((P30&gt;0),(P31&gt;0)),(P30/P31*100),"")</f>
        <v/>
      </c>
      <c r="Q33" s="18" t="s">
        <v>23</v>
      </c>
      <c r="R33" s="116" t="str">
        <f>IF(AND((R30&gt;0),(R31&gt;0)),(R30/R31*100),"")</f>
        <v/>
      </c>
      <c r="S33" s="18" t="s">
        <v>23</v>
      </c>
      <c r="T33" s="116" t="str">
        <f>IF(AND((T30&gt;0),(T31&gt;0)),(T30/T31*100),"")</f>
        <v/>
      </c>
      <c r="U33" s="18" t="s">
        <v>23</v>
      </c>
      <c r="V33" s="116" t="str">
        <f>IF(AND((V30&gt;0),(V31&gt;0)),(V30/V31*100),"")</f>
        <v/>
      </c>
      <c r="W33" s="18" t="s">
        <v>23</v>
      </c>
      <c r="X33" s="116" t="str">
        <f>IF(AND((X30&gt;0),(X31&gt;0)),(X30/X31*100),"")</f>
        <v/>
      </c>
      <c r="Y33" s="18" t="s">
        <v>23</v>
      </c>
      <c r="Z33" s="116" t="str">
        <f>IF(AND((Z30&gt;0),(Z31&gt;0)),(Z30/Z31*100),"")</f>
        <v/>
      </c>
      <c r="AA33" s="18" t="s">
        <v>23</v>
      </c>
      <c r="AB33" s="116" t="str">
        <f>IF(AND((AB30&gt;0),(AB31&gt;0)),(AB30/AB31*100),"")</f>
        <v/>
      </c>
      <c r="AC33" s="18" t="s">
        <v>23</v>
      </c>
      <c r="AD33" s="116" t="str">
        <f>IF(AND((AD30&gt;0),(AD31&gt;0)),(AD30/AD31*100),"")</f>
        <v/>
      </c>
      <c r="AE33" s="18" t="s">
        <v>23</v>
      </c>
      <c r="AF33" s="116" t="str">
        <f>IF(AND((AF30&gt;0),(AF31&gt;0)),(AF30/AF31*100),"")</f>
        <v/>
      </c>
      <c r="AG33" s="18" t="s">
        <v>23</v>
      </c>
      <c r="AH33" s="116" t="str">
        <f>IF(AND((AH30&gt;0),(AH31&gt;0)),(AH30/AH31*100),"")</f>
        <v/>
      </c>
      <c r="AI33" s="18" t="s">
        <v>23</v>
      </c>
      <c r="AJ33" s="116" t="str">
        <f>IF(AND((AJ30&gt;0),(AJ31&gt;0)),(AJ30/AJ31*100),"")</f>
        <v/>
      </c>
      <c r="AK33" s="18" t="s">
        <v>23</v>
      </c>
      <c r="AL33" s="116" t="str">
        <f>IF(AND((AL30&gt;0),(AL31&gt;0)),(AL30/AL31*100),"")</f>
        <v/>
      </c>
      <c r="AM33" s="18" t="s">
        <v>23</v>
      </c>
      <c r="AN33" s="116" t="str">
        <f>IF(AND((AN30&gt;0),(AN31&gt;0)),(AN30/AN31*100),"")</f>
        <v/>
      </c>
      <c r="AO33" s="18" t="s">
        <v>23</v>
      </c>
      <c r="AP33" s="116" t="str">
        <f>IF(AND((AP30&gt;0),(AP31&gt;0)),(AP30/AP31*100),"")</f>
        <v/>
      </c>
      <c r="AQ33" s="18" t="s">
        <v>23</v>
      </c>
      <c r="AR33" s="116" t="str">
        <f>IF(AND((AR30&gt;0),(AR31&gt;0)),(AR30/AR31*100),"")</f>
        <v/>
      </c>
      <c r="AS33" s="18" t="s">
        <v>23</v>
      </c>
      <c r="AT33" s="116" t="str">
        <f>IF(AND((AT30&gt;0),(AT31&gt;0)),(AT30/AT31*100),"")</f>
        <v/>
      </c>
      <c r="AU33" s="18" t="s">
        <v>23</v>
      </c>
      <c r="AV33" s="116" t="str">
        <f>IF(AND((AV30&gt;0),(AV31&gt;0)),(AV30/AV31*100),"")</f>
        <v/>
      </c>
      <c r="AW33" s="18" t="s">
        <v>23</v>
      </c>
      <c r="AX33" s="116" t="str">
        <f>IF(AND((AX30&gt;0),(AX31&gt;0)),(AX30/AX31*100),"")</f>
        <v/>
      </c>
      <c r="AY33" s="18" t="s">
        <v>23</v>
      </c>
      <c r="AZ33" s="116" t="str">
        <f>IF(AND((AZ30&gt;0),(AZ31&gt;0)),(AZ30/AZ31*100),"")</f>
        <v/>
      </c>
      <c r="BA33" s="18" t="s">
        <v>23</v>
      </c>
      <c r="BB33" s="116" t="str">
        <f>IF(AND((BB30&gt;0),(BB31&gt;0)),(BB30/BB31*100),"")</f>
        <v/>
      </c>
      <c r="BC33" s="18" t="s">
        <v>23</v>
      </c>
      <c r="BD33" s="116" t="str">
        <f>IF(AND((BD30&gt;0),(BD31&gt;0)),(BD30/BD31*100),"")</f>
        <v/>
      </c>
      <c r="BE33" s="18" t="s">
        <v>23</v>
      </c>
      <c r="BF33" s="116" t="str">
        <f>IF(AND((BF30&gt;0),(BF31&gt;0)),(BF30/BF31*100),"")</f>
        <v/>
      </c>
      <c r="BG33" s="18" t="s">
        <v>23</v>
      </c>
      <c r="BH33" s="116" t="str">
        <f>IF(AND((BH30&gt;0),(BH31&gt;0)),(BH30/BH31*100),"")</f>
        <v/>
      </c>
      <c r="BI33" s="18" t="s">
        <v>23</v>
      </c>
      <c r="BK33" s="11" t="str">
        <f t="shared" si="0"/>
        <v xml:space="preserve">     Internal base/primary branch (cct)</v>
      </c>
      <c r="BL33" s="12">
        <f>COUNT(B33,D33,F33,H33,J33,L33,N33,P33,R33,T33,V33,X33,Z33,AB33,AD33,AF33,AH33,AJ33,AL33,AN33,AP33,AR33,AT33,AV33,AX33,AZ33,BB33,BD33,BF33,BH33)</f>
        <v>3</v>
      </c>
      <c r="BM33" s="143">
        <f>IF(SUM(B33,D33,F33,H33,J33,L33,N33,P33,R33,T33,V33,X33,Z33,AB33,AD33,AF33,AH33,AJ33,AL33,AN33,AP33,AR33,AT33,AV33,AX33,AZ33,BB33,BD33,BF33,BH33)&gt;0,MIN(B33,D33,F33,H33,J33,L33,N33,P33,R33,T33,V33,X33,Z33,AB33,AD33,AF33,AH33,AJ33,AL33,AN33,AP33,AR33,AT33,AV33,AX33,AZ33,BB33,BD33,BF33,BH33),"")</f>
        <v>54.853273137697521</v>
      </c>
      <c r="BN33" s="153" t="str">
        <f>IF(COUNT(BM33)&gt;0,"–","?")</f>
        <v>–</v>
      </c>
      <c r="BO33" s="145">
        <f>IF(SUM(B33,D33,F33,H33,J33,L33,N33,P33,R33,T33,V33,X33,Z33,AB33,AD33,AF33,AH33,AJ33,AL33,AN33,AP33,AR33,AT33,AV33,AX33,AZ33,BB33,BD33,BF33,BH33)&gt;0,MAX(B33,D33,F33,H33,J33,L33,N33,P33,R33,T33,V33,X33,Z33,AB33,AD33,AF33,AH33,AJ33,AL33,AN33,AP33,AR33,AT33,AV33,AX33,AZ33,BB33,BD33,BF33,BH33),"")</f>
        <v>64.645161290322577</v>
      </c>
      <c r="BP33" s="154" t="str">
        <f>IF(SUM(C33,E33,G33,I33,K33,M33,O33,Q33,S33,U33,W33,Y33,AA33,AC33,AE33,AG33,AI33,AK33,AM33,AO33,AQ33,AS33,AU33,AW33,AY33,BA33,BC33,BE33,BG33,BI33)&gt;0,MIN(C33,E33,G33,I33,K33,M33,O33,Q33,S33,U33,W33,Y33,AA33,AC33,AE33,AG33,AI33,AK33,AM33,AO33,AQ33,AS33,AU33,AW33,AY33,BA33,BC33,BE33,BG33,BI33),"")</f>
        <v/>
      </c>
      <c r="BQ33" s="155" t="s">
        <v>23</v>
      </c>
      <c r="BR33" s="156" t="str">
        <f>IF(SUM(C33,E33,G33,I33,K33,M33,O33,Q33,S33,U33,W33,Y33,AA33,AC33,AE33,AG33,AI33,AK33,AM33,AO33,AQ33,AS33,AU33,AW33,AY33,BA33,BC33,BE33,BG33,BI33)&gt;0,MAX(C33,E33,G33,I33,K33,M33,O33,Q33,S33,U33,W33,Y33,AA33,AC33,AE33,AG33,AI33,AK33,AM33,AO33,AQ33,AS33,AU33,AW33,AY33,BA33,BC33,BE33,BG33,BI33),"")</f>
        <v/>
      </c>
      <c r="BS33" s="149">
        <f>IF(SUM(B33,D33,F33,H33,J33,L33,N33,P33,R33,T33,V33,X33,Z33,AB33,AD33,AF33,AH33,AJ33,AL33,AN33,AP33,AR33,AT33,AV33,AX33,AZ33,BB33,BD33,BF33,BH33)&gt;0,AVERAGE(B33,D33,F33,H33,J33,L33,N33,P33,R33,T33,V33,X33,Z33,AB33,AD33,AF33,AH33,AJ33,AL33,AN33,AP33,AR33,AT33,AV33,AX33,AZ33,BB33,BD33,BF33,BH33),"?")</f>
        <v>60.47220968945286</v>
      </c>
      <c r="BT33" s="157" t="s">
        <v>23</v>
      </c>
      <c r="BU33" s="144">
        <f>IF(COUNT(B33,D33,F33,H33,J33,L33,N33,P33,R33,T33,V33,X33,Z33,AB33,AD33,AF33,AH33,AJ33,AL33,AN33,AP33,AR33,AT33,AV33,AX33,AZ33,BB33,BD33,BF33,BH33)&gt;1,STDEV(B33,D33,F33,H33,J33,L33,N33,P33,R33,T33,V33,X33,Z33,AB33,AD33,AF33,AH33,AJ33,AL33,AN33,AP33,AR33,AT33,AV33,AX33,AZ33,BB33,BD33,BF33,BH33),"?")</f>
        <v>5.0535554570045562</v>
      </c>
      <c r="BV33" s="158" t="s">
        <v>23</v>
      </c>
      <c r="BW33" s="144">
        <f>IF(COUNT(B33)&gt;0,B33,"?")</f>
        <v>54.853273137697521</v>
      </c>
      <c r="BX33" s="159" t="s">
        <v>23</v>
      </c>
    </row>
    <row r="34" spans="1:76" x14ac:dyDescent="0.2">
      <c r="A34" s="19" t="s">
        <v>105</v>
      </c>
      <c r="B34" s="108"/>
      <c r="C34" s="109"/>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46"/>
      <c r="AF34" s="23"/>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46"/>
      <c r="BK34" s="11" t="str">
        <f t="shared" si="0"/>
        <v>Claw III heights</v>
      </c>
      <c r="BL34" s="12"/>
      <c r="BM34" s="38"/>
      <c r="BN34" s="13"/>
      <c r="BO34" s="39"/>
      <c r="BP34" s="40"/>
      <c r="BQ34" s="14"/>
      <c r="BR34" s="41"/>
      <c r="BS34" s="42"/>
      <c r="BT34" s="43"/>
      <c r="BU34" s="13"/>
      <c r="BV34" s="44"/>
      <c r="BW34" s="13"/>
      <c r="BX34" s="14"/>
    </row>
    <row r="35" spans="1:76" x14ac:dyDescent="0.2">
      <c r="A35" s="9" t="s">
        <v>34</v>
      </c>
      <c r="B35" s="110">
        <v>5.72</v>
      </c>
      <c r="C35" s="111">
        <f t="shared" ref="C35:C41" si="104">IF(AND((B35&gt;0),(B$5&gt;0)),(B35/B$5*100),"")</f>
        <v>17.20818291215403</v>
      </c>
      <c r="D35" s="10">
        <v>5.09</v>
      </c>
      <c r="E35" s="18">
        <f t="shared" ref="E35:E41" si="105">IF(AND((D35&gt;0),(D$5&gt;0)),(D35/D$5*100),"")</f>
        <v>15.941121202630754</v>
      </c>
      <c r="F35" s="10">
        <v>5.76</v>
      </c>
      <c r="G35" s="18">
        <f t="shared" ref="G35:G37" si="106">IF(AND((F35&gt;0),(F$5&gt;0)),(F35/F$5*100),"")</f>
        <v>17.168405365126677</v>
      </c>
      <c r="H35" s="10">
        <v>4.58</v>
      </c>
      <c r="I35" s="18">
        <f t="shared" ref="I35:I41" si="107">IF(AND((H35&gt;0),(H$5&gt;0)),(H35/H$5*100),"")</f>
        <v>13.313953488372093</v>
      </c>
      <c r="J35" s="10"/>
      <c r="K35" s="18" t="str">
        <f t="shared" ref="K35:K41" si="108">IF(AND((J35&gt;0),(J$5&gt;0)),(J35/J$5*100),"")</f>
        <v/>
      </c>
      <c r="L35" s="10"/>
      <c r="M35" s="18" t="str">
        <f t="shared" ref="M35:M41" si="109">IF(AND((L35&gt;0),(L$5&gt;0)),(L35/L$5*100),"")</f>
        <v/>
      </c>
      <c r="N35" s="10"/>
      <c r="O35" s="18" t="str">
        <f t="shared" ref="O35:O41" si="110">IF(AND((N35&gt;0),(N$5&gt;0)),(N35/N$5*100),"")</f>
        <v/>
      </c>
      <c r="P35" s="10"/>
      <c r="Q35" s="18" t="str">
        <f t="shared" ref="Q35:Q41" si="111">IF(AND((P35&gt;0),(P$5&gt;0)),(P35/P$5*100),"")</f>
        <v/>
      </c>
      <c r="R35" s="10"/>
      <c r="S35" s="18" t="str">
        <f t="shared" ref="S35:S41" si="112">IF(AND((R35&gt;0),(R$5&gt;0)),(R35/R$5*100),"")</f>
        <v/>
      </c>
      <c r="T35" s="10"/>
      <c r="U35" s="18" t="str">
        <f t="shared" ref="U35:U41" si="113">IF(AND((T35&gt;0),(T$5&gt;0)),(T35/T$5*100),"")</f>
        <v/>
      </c>
      <c r="V35" s="10"/>
      <c r="W35" s="18" t="str">
        <f t="shared" ref="W35:W41" si="114">IF(AND((V35&gt;0),(V$5&gt;0)),(V35/V$5*100),"")</f>
        <v/>
      </c>
      <c r="X35" s="10"/>
      <c r="Y35" s="18" t="str">
        <f t="shared" ref="Y35:Y41" si="115">IF(AND((X35&gt;0),(X$5&gt;0)),(X35/X$5*100),"")</f>
        <v/>
      </c>
      <c r="Z35" s="10"/>
      <c r="AA35" s="18" t="str">
        <f t="shared" ref="AA35:AA41" si="116">IF(AND((Z35&gt;0),(Z$5&gt;0)),(Z35/Z$5*100),"")</f>
        <v/>
      </c>
      <c r="AB35" s="10"/>
      <c r="AC35" s="18" t="str">
        <f t="shared" ref="AC35:AC41" si="117">IF(AND((AB35&gt;0),(AB$5&gt;0)),(AB35/AB$5*100),"")</f>
        <v/>
      </c>
      <c r="AD35" s="10"/>
      <c r="AE35" s="18" t="str">
        <f t="shared" ref="AE35:AE41" si="118">IF(AND((AD35&gt;0),(AD$5&gt;0)),(AD35/AD$5*100),"")</f>
        <v/>
      </c>
      <c r="AF35" s="10"/>
      <c r="AG35" s="18" t="str">
        <f t="shared" ref="AG35:AG41" si="119">IF(AND((AF35&gt;0),(AF$5&gt;0)),(AF35/AF$5*100),"")</f>
        <v/>
      </c>
      <c r="AH35" s="10"/>
      <c r="AI35" s="18" t="str">
        <f t="shared" ref="AI35:AI41" si="120">IF(AND((AH35&gt;0),(AH$5&gt;0)),(AH35/AH$5*100),"")</f>
        <v/>
      </c>
      <c r="AJ35" s="10"/>
      <c r="AK35" s="18" t="str">
        <f t="shared" ref="AK35:AK41" si="121">IF(AND((AJ35&gt;0),(AJ$5&gt;0)),(AJ35/AJ$5*100),"")</f>
        <v/>
      </c>
      <c r="AL35" s="10"/>
      <c r="AM35" s="18" t="str">
        <f t="shared" ref="AM35:AM41" si="122">IF(AND((AL35&gt;0),(AL$5&gt;0)),(AL35/AL$5*100),"")</f>
        <v/>
      </c>
      <c r="AN35" s="10"/>
      <c r="AO35" s="18" t="str">
        <f t="shared" ref="AO35:AO41" si="123">IF(AND((AN35&gt;0),(AN$5&gt;0)),(AN35/AN$5*100),"")</f>
        <v/>
      </c>
      <c r="AP35" s="10"/>
      <c r="AQ35" s="18" t="str">
        <f t="shared" ref="AQ35:AQ41" si="124">IF(AND((AP35&gt;0),(AP$5&gt;0)),(AP35/AP$5*100),"")</f>
        <v/>
      </c>
      <c r="AR35" s="10"/>
      <c r="AS35" s="18" t="str">
        <f t="shared" ref="AS35:AS41" si="125">IF(AND((AR35&gt;0),(AR$5&gt;0)),(AR35/AR$5*100),"")</f>
        <v/>
      </c>
      <c r="AT35" s="10"/>
      <c r="AU35" s="18" t="str">
        <f t="shared" ref="AU35:AU41" si="126">IF(AND((AT35&gt;0),(AT$5&gt;0)),(AT35/AT$5*100),"")</f>
        <v/>
      </c>
      <c r="AV35" s="10"/>
      <c r="AW35" s="18" t="str">
        <f t="shared" ref="AW35:AW41" si="127">IF(AND((AV35&gt;0),(AV$5&gt;0)),(AV35/AV$5*100),"")</f>
        <v/>
      </c>
      <c r="AX35" s="10"/>
      <c r="AY35" s="18" t="str">
        <f t="shared" ref="AY35:AY41" si="128">IF(AND((AX35&gt;0),(AX$5&gt;0)),(AX35/AX$5*100),"")</f>
        <v/>
      </c>
      <c r="AZ35" s="10"/>
      <c r="BA35" s="18" t="str">
        <f t="shared" ref="BA35:BA41" si="129">IF(AND((AZ35&gt;0),(AZ$5&gt;0)),(AZ35/AZ$5*100),"")</f>
        <v/>
      </c>
      <c r="BB35" s="10"/>
      <c r="BC35" s="18" t="str">
        <f t="shared" ref="BC35:BC41" si="130">IF(AND((BB35&gt;0),(BB$5&gt;0)),(BB35/BB$5*100),"")</f>
        <v/>
      </c>
      <c r="BD35" s="10"/>
      <c r="BE35" s="18" t="str">
        <f t="shared" ref="BE35:BE41" si="131">IF(AND((BD35&gt;0),(BD$5&gt;0)),(BD35/BD$5*100),"")</f>
        <v/>
      </c>
      <c r="BF35" s="10"/>
      <c r="BG35" s="18" t="str">
        <f t="shared" ref="BG35:BG41" si="132">IF(AND((BF35&gt;0),(BF$5&gt;0)),(BF35/BF$5*100),"")</f>
        <v/>
      </c>
      <c r="BH35" s="10"/>
      <c r="BI35" s="18" t="str">
        <f t="shared" ref="BI35:BI41" si="133">IF(AND((BH35&gt;0),(BH$5&gt;0)),(BH35/BH$5*100),"")</f>
        <v/>
      </c>
      <c r="BK35" s="11" t="str">
        <f t="shared" si="0"/>
        <v xml:space="preserve">     External base</v>
      </c>
      <c r="BL35" s="12">
        <f t="shared" si="2"/>
        <v>4</v>
      </c>
      <c r="BM35" s="38">
        <f t="shared" si="1"/>
        <v>4.58</v>
      </c>
      <c r="BN35" s="13" t="str">
        <f t="shared" si="3"/>
        <v>–</v>
      </c>
      <c r="BO35" s="39">
        <f t="shared" si="4"/>
        <v>5.76</v>
      </c>
      <c r="BP35" s="40">
        <f t="shared" si="5"/>
        <v>13.313953488372093</v>
      </c>
      <c r="BQ35" s="14" t="str">
        <f t="shared" si="10"/>
        <v>–</v>
      </c>
      <c r="BR35" s="41">
        <f t="shared" si="6"/>
        <v>17.20818291215403</v>
      </c>
      <c r="BS35" s="42">
        <f t="shared" si="7"/>
        <v>5.2874999999999996</v>
      </c>
      <c r="BT35" s="43">
        <f t="shared" si="11"/>
        <v>15.907915742070887</v>
      </c>
      <c r="BU35" s="13">
        <f t="shared" si="8"/>
        <v>0.56269441084837502</v>
      </c>
      <c r="BV35" s="44">
        <f t="shared" si="12"/>
        <v>1.8265880378137151</v>
      </c>
      <c r="BW35" s="13">
        <f t="shared" si="9"/>
        <v>5.72</v>
      </c>
      <c r="BX35" s="14">
        <f t="shared" si="13"/>
        <v>17.20818291215403</v>
      </c>
    </row>
    <row r="36" spans="1:76" x14ac:dyDescent="0.2">
      <c r="A36" s="9" t="s">
        <v>35</v>
      </c>
      <c r="B36" s="188">
        <v>7.91</v>
      </c>
      <c r="C36" s="111">
        <f t="shared" si="104"/>
        <v>23.796630565583634</v>
      </c>
      <c r="D36" s="190">
        <v>8.33</v>
      </c>
      <c r="E36" s="18">
        <f t="shared" si="105"/>
        <v>26.088318196053866</v>
      </c>
      <c r="F36" s="190">
        <v>8.09</v>
      </c>
      <c r="G36" s="18">
        <f t="shared" si="106"/>
        <v>24.113263785394935</v>
      </c>
      <c r="H36" s="190">
        <v>7.73</v>
      </c>
      <c r="I36" s="18">
        <f t="shared" si="107"/>
        <v>22.470930232558143</v>
      </c>
      <c r="J36" s="10"/>
      <c r="K36" s="18" t="str">
        <f t="shared" si="108"/>
        <v/>
      </c>
      <c r="L36" s="10"/>
      <c r="M36" s="18" t="str">
        <f t="shared" si="109"/>
        <v/>
      </c>
      <c r="N36" s="10"/>
      <c r="O36" s="18" t="str">
        <f t="shared" si="110"/>
        <v/>
      </c>
      <c r="P36" s="10"/>
      <c r="Q36" s="18" t="str">
        <f t="shared" si="111"/>
        <v/>
      </c>
      <c r="R36" s="10"/>
      <c r="S36" s="18" t="str">
        <f t="shared" si="112"/>
        <v/>
      </c>
      <c r="T36" s="10"/>
      <c r="U36" s="18" t="str">
        <f t="shared" si="113"/>
        <v/>
      </c>
      <c r="V36" s="10"/>
      <c r="W36" s="18" t="str">
        <f t="shared" si="114"/>
        <v/>
      </c>
      <c r="X36" s="10"/>
      <c r="Y36" s="18" t="str">
        <f t="shared" si="115"/>
        <v/>
      </c>
      <c r="Z36" s="10"/>
      <c r="AA36" s="18" t="str">
        <f t="shared" si="116"/>
        <v/>
      </c>
      <c r="AB36" s="10"/>
      <c r="AC36" s="18" t="str">
        <f t="shared" si="117"/>
        <v/>
      </c>
      <c r="AD36" s="10"/>
      <c r="AE36" s="18" t="str">
        <f t="shared" si="118"/>
        <v/>
      </c>
      <c r="AF36" s="10"/>
      <c r="AG36" s="18" t="str">
        <f t="shared" si="119"/>
        <v/>
      </c>
      <c r="AH36" s="10"/>
      <c r="AI36" s="18" t="str">
        <f t="shared" si="120"/>
        <v/>
      </c>
      <c r="AJ36" s="10"/>
      <c r="AK36" s="18" t="str">
        <f t="shared" si="121"/>
        <v/>
      </c>
      <c r="AL36" s="10"/>
      <c r="AM36" s="18" t="str">
        <f t="shared" si="122"/>
        <v/>
      </c>
      <c r="AN36" s="10"/>
      <c r="AO36" s="18" t="str">
        <f t="shared" si="123"/>
        <v/>
      </c>
      <c r="AP36" s="10"/>
      <c r="AQ36" s="18" t="str">
        <f t="shared" si="124"/>
        <v/>
      </c>
      <c r="AR36" s="10"/>
      <c r="AS36" s="18" t="str">
        <f t="shared" si="125"/>
        <v/>
      </c>
      <c r="AT36" s="10"/>
      <c r="AU36" s="18" t="str">
        <f t="shared" si="126"/>
        <v/>
      </c>
      <c r="AV36" s="10"/>
      <c r="AW36" s="18" t="str">
        <f t="shared" si="127"/>
        <v/>
      </c>
      <c r="AX36" s="10"/>
      <c r="AY36" s="18" t="str">
        <f t="shared" si="128"/>
        <v/>
      </c>
      <c r="AZ36" s="10"/>
      <c r="BA36" s="18" t="str">
        <f t="shared" si="129"/>
        <v/>
      </c>
      <c r="BB36" s="10"/>
      <c r="BC36" s="18" t="str">
        <f t="shared" si="130"/>
        <v/>
      </c>
      <c r="BD36" s="10"/>
      <c r="BE36" s="18" t="str">
        <f t="shared" si="131"/>
        <v/>
      </c>
      <c r="BF36" s="10"/>
      <c r="BG36" s="18" t="str">
        <f t="shared" si="132"/>
        <v/>
      </c>
      <c r="BH36" s="10"/>
      <c r="BI36" s="18" t="str">
        <f t="shared" si="133"/>
        <v/>
      </c>
      <c r="BK36" s="11" t="str">
        <f t="shared" si="0"/>
        <v xml:space="preserve">     External primary branch</v>
      </c>
      <c r="BL36" s="12">
        <f t="shared" si="2"/>
        <v>4</v>
      </c>
      <c r="BM36" s="38">
        <f t="shared" si="1"/>
        <v>7.73</v>
      </c>
      <c r="BN36" s="13" t="str">
        <f t="shared" si="3"/>
        <v>–</v>
      </c>
      <c r="BO36" s="39">
        <f t="shared" si="4"/>
        <v>8.33</v>
      </c>
      <c r="BP36" s="40">
        <f t="shared" si="5"/>
        <v>22.470930232558143</v>
      </c>
      <c r="BQ36" s="14" t="str">
        <f t="shared" si="10"/>
        <v>–</v>
      </c>
      <c r="BR36" s="41">
        <f t="shared" si="6"/>
        <v>26.088318196053866</v>
      </c>
      <c r="BS36" s="42">
        <f t="shared" si="7"/>
        <v>8.0150000000000006</v>
      </c>
      <c r="BT36" s="43">
        <f t="shared" si="11"/>
        <v>24.117285694897646</v>
      </c>
      <c r="BU36" s="13">
        <f t="shared" si="8"/>
        <v>0.25632011235952579</v>
      </c>
      <c r="BV36" s="44">
        <f t="shared" si="12"/>
        <v>1.4942435451537228</v>
      </c>
      <c r="BW36" s="13">
        <f t="shared" si="9"/>
        <v>7.91</v>
      </c>
      <c r="BX36" s="14">
        <f t="shared" si="13"/>
        <v>23.796630565583634</v>
      </c>
    </row>
    <row r="37" spans="1:76" x14ac:dyDescent="0.2">
      <c r="A37" s="9" t="s">
        <v>36</v>
      </c>
      <c r="B37" s="188">
        <v>6.6</v>
      </c>
      <c r="C37" s="111">
        <f t="shared" si="104"/>
        <v>19.855595667870034</v>
      </c>
      <c r="D37" s="190">
        <v>6.38</v>
      </c>
      <c r="E37" s="18">
        <f t="shared" si="105"/>
        <v>19.981208894456621</v>
      </c>
      <c r="F37" s="190">
        <v>6.5</v>
      </c>
      <c r="G37" s="18">
        <f t="shared" si="106"/>
        <v>19.374068554396427</v>
      </c>
      <c r="H37" s="190">
        <v>6.43</v>
      </c>
      <c r="I37" s="18">
        <f t="shared" si="107"/>
        <v>18.691860465116278</v>
      </c>
      <c r="J37" s="10"/>
      <c r="K37" s="18" t="str">
        <f t="shared" si="108"/>
        <v/>
      </c>
      <c r="L37" s="10"/>
      <c r="M37" s="18" t="str">
        <f t="shared" si="109"/>
        <v/>
      </c>
      <c r="N37" s="10"/>
      <c r="O37" s="18" t="str">
        <f t="shared" si="110"/>
        <v/>
      </c>
      <c r="P37" s="10"/>
      <c r="Q37" s="18" t="str">
        <f t="shared" si="111"/>
        <v/>
      </c>
      <c r="R37" s="10"/>
      <c r="S37" s="18" t="str">
        <f t="shared" si="112"/>
        <v/>
      </c>
      <c r="T37" s="10"/>
      <c r="U37" s="18" t="str">
        <f t="shared" si="113"/>
        <v/>
      </c>
      <c r="V37" s="10"/>
      <c r="W37" s="18" t="str">
        <f t="shared" si="114"/>
        <v/>
      </c>
      <c r="X37" s="10"/>
      <c r="Y37" s="18" t="str">
        <f t="shared" si="115"/>
        <v/>
      </c>
      <c r="Z37" s="10"/>
      <c r="AA37" s="18" t="str">
        <f t="shared" si="116"/>
        <v/>
      </c>
      <c r="AB37" s="10"/>
      <c r="AC37" s="18" t="str">
        <f t="shared" si="117"/>
        <v/>
      </c>
      <c r="AD37" s="10"/>
      <c r="AE37" s="18" t="str">
        <f t="shared" si="118"/>
        <v/>
      </c>
      <c r="AF37" s="10"/>
      <c r="AG37" s="18" t="str">
        <f t="shared" si="119"/>
        <v/>
      </c>
      <c r="AH37" s="10"/>
      <c r="AI37" s="18" t="str">
        <f t="shared" si="120"/>
        <v/>
      </c>
      <c r="AJ37" s="10"/>
      <c r="AK37" s="18" t="str">
        <f t="shared" si="121"/>
        <v/>
      </c>
      <c r="AL37" s="10"/>
      <c r="AM37" s="18" t="str">
        <f t="shared" si="122"/>
        <v/>
      </c>
      <c r="AN37" s="10"/>
      <c r="AO37" s="18" t="str">
        <f t="shared" si="123"/>
        <v/>
      </c>
      <c r="AP37" s="10"/>
      <c r="AQ37" s="18" t="str">
        <f t="shared" si="124"/>
        <v/>
      </c>
      <c r="AR37" s="10"/>
      <c r="AS37" s="18" t="str">
        <f t="shared" si="125"/>
        <v/>
      </c>
      <c r="AT37" s="10"/>
      <c r="AU37" s="18" t="str">
        <f t="shared" si="126"/>
        <v/>
      </c>
      <c r="AV37" s="10"/>
      <c r="AW37" s="18" t="str">
        <f t="shared" si="127"/>
        <v/>
      </c>
      <c r="AX37" s="10"/>
      <c r="AY37" s="18" t="str">
        <f t="shared" si="128"/>
        <v/>
      </c>
      <c r="AZ37" s="10"/>
      <c r="BA37" s="18" t="str">
        <f t="shared" si="129"/>
        <v/>
      </c>
      <c r="BB37" s="10"/>
      <c r="BC37" s="18" t="str">
        <f t="shared" si="130"/>
        <v/>
      </c>
      <c r="BD37" s="10"/>
      <c r="BE37" s="18" t="str">
        <f t="shared" si="131"/>
        <v/>
      </c>
      <c r="BF37" s="10"/>
      <c r="BG37" s="18" t="str">
        <f t="shared" si="132"/>
        <v/>
      </c>
      <c r="BH37" s="10"/>
      <c r="BI37" s="18" t="str">
        <f t="shared" si="133"/>
        <v/>
      </c>
      <c r="BK37" s="11" t="str">
        <f t="shared" si="0"/>
        <v xml:space="preserve">     External secondary branch</v>
      </c>
      <c r="BL37" s="12">
        <f t="shared" si="2"/>
        <v>4</v>
      </c>
      <c r="BM37" s="38">
        <f t="shared" si="1"/>
        <v>6.38</v>
      </c>
      <c r="BN37" s="13" t="str">
        <f t="shared" si="3"/>
        <v>–</v>
      </c>
      <c r="BO37" s="39">
        <f t="shared" si="4"/>
        <v>6.6</v>
      </c>
      <c r="BP37" s="40">
        <f t="shared" si="5"/>
        <v>18.691860465116278</v>
      </c>
      <c r="BQ37" s="14" t="str">
        <f t="shared" si="10"/>
        <v>–</v>
      </c>
      <c r="BR37" s="41">
        <f t="shared" si="6"/>
        <v>19.981208894456621</v>
      </c>
      <c r="BS37" s="42">
        <f t="shared" si="7"/>
        <v>6.4775</v>
      </c>
      <c r="BT37" s="43">
        <f t="shared" si="11"/>
        <v>19.475683395459839</v>
      </c>
      <c r="BU37" s="13">
        <f t="shared" si="8"/>
        <v>9.5350231602585295E-2</v>
      </c>
      <c r="BV37" s="44">
        <f t="shared" si="12"/>
        <v>0.58440662981652691</v>
      </c>
      <c r="BW37" s="13">
        <f t="shared" si="9"/>
        <v>6.6</v>
      </c>
      <c r="BX37" s="14">
        <f t="shared" si="13"/>
        <v>19.855595667870034</v>
      </c>
    </row>
    <row r="38" spans="1:76" x14ac:dyDescent="0.2">
      <c r="A38" s="9" t="s">
        <v>37</v>
      </c>
      <c r="B38" s="115">
        <f>IF(AND((B35&gt;0),(B36&gt;0)),(B35/B36*100),"")</f>
        <v>72.313527180783808</v>
      </c>
      <c r="C38" s="111" t="s">
        <v>23</v>
      </c>
      <c r="D38" s="116">
        <f>IF(AND((D35&gt;0),(D36&gt;0)),(D35/D36*100),"")</f>
        <v>61.104441776710686</v>
      </c>
      <c r="E38" s="18" t="s">
        <v>23</v>
      </c>
      <c r="F38" s="116">
        <f>IF(AND((F35&gt;0),(F36&gt;0)),(F35/F36*100),"")</f>
        <v>71.199011124845484</v>
      </c>
      <c r="G38" s="18" t="s">
        <v>23</v>
      </c>
      <c r="H38" s="116">
        <f>IF(AND((H35&gt;0),(H36&gt;0)),(H35/H36*100),"")</f>
        <v>59.2496765847348</v>
      </c>
      <c r="I38" s="18" t="s">
        <v>23</v>
      </c>
      <c r="J38" s="116" t="str">
        <f>IF(AND((J35&gt;0),(J36&gt;0)),(J35/J36*100),"")</f>
        <v/>
      </c>
      <c r="K38" s="18" t="s">
        <v>23</v>
      </c>
      <c r="L38" s="116" t="str">
        <f>IF(AND((L35&gt;0),(L36&gt;0)),(L35/L36*100),"")</f>
        <v/>
      </c>
      <c r="M38" s="18" t="s">
        <v>23</v>
      </c>
      <c r="N38" s="116" t="str">
        <f>IF(AND((N35&gt;0),(N36&gt;0)),(N35/N36*100),"")</f>
        <v/>
      </c>
      <c r="O38" s="18" t="s">
        <v>23</v>
      </c>
      <c r="P38" s="116" t="str">
        <f>IF(AND((P35&gt;0),(P36&gt;0)),(P35/P36*100),"")</f>
        <v/>
      </c>
      <c r="Q38" s="18" t="s">
        <v>23</v>
      </c>
      <c r="R38" s="116" t="str">
        <f>IF(AND((R35&gt;0),(R36&gt;0)),(R35/R36*100),"")</f>
        <v/>
      </c>
      <c r="S38" s="18" t="s">
        <v>23</v>
      </c>
      <c r="T38" s="116" t="str">
        <f>IF(AND((T35&gt;0),(T36&gt;0)),(T35/T36*100),"")</f>
        <v/>
      </c>
      <c r="U38" s="18" t="s">
        <v>23</v>
      </c>
      <c r="V38" s="116" t="str">
        <f>IF(AND((V35&gt;0),(V36&gt;0)),(V35/V36*100),"")</f>
        <v/>
      </c>
      <c r="W38" s="18" t="s">
        <v>23</v>
      </c>
      <c r="X38" s="116" t="str">
        <f>IF(AND((X35&gt;0),(X36&gt;0)),(X35/X36*100),"")</f>
        <v/>
      </c>
      <c r="Y38" s="18" t="s">
        <v>23</v>
      </c>
      <c r="Z38" s="116" t="str">
        <f>IF(AND((Z35&gt;0),(Z36&gt;0)),(Z35/Z36*100),"")</f>
        <v/>
      </c>
      <c r="AA38" s="18" t="s">
        <v>23</v>
      </c>
      <c r="AB38" s="116" t="str">
        <f>IF(AND((AB35&gt;0),(AB36&gt;0)),(AB35/AB36*100),"")</f>
        <v/>
      </c>
      <c r="AC38" s="18" t="s">
        <v>23</v>
      </c>
      <c r="AD38" s="116" t="str">
        <f>IF(AND((AD35&gt;0),(AD36&gt;0)),(AD35/AD36*100),"")</f>
        <v/>
      </c>
      <c r="AE38" s="18" t="s">
        <v>23</v>
      </c>
      <c r="AF38" s="116" t="str">
        <f>IF(AND((AF35&gt;0),(AF36&gt;0)),(AF35/AF36*100),"")</f>
        <v/>
      </c>
      <c r="AG38" s="18" t="s">
        <v>23</v>
      </c>
      <c r="AH38" s="116" t="str">
        <f>IF(AND((AH35&gt;0),(AH36&gt;0)),(AH35/AH36*100),"")</f>
        <v/>
      </c>
      <c r="AI38" s="18" t="s">
        <v>23</v>
      </c>
      <c r="AJ38" s="116" t="str">
        <f>IF(AND((AJ35&gt;0),(AJ36&gt;0)),(AJ35/AJ36*100),"")</f>
        <v/>
      </c>
      <c r="AK38" s="18" t="s">
        <v>23</v>
      </c>
      <c r="AL38" s="116" t="str">
        <f>IF(AND((AL35&gt;0),(AL36&gt;0)),(AL35/AL36*100),"")</f>
        <v/>
      </c>
      <c r="AM38" s="18" t="s">
        <v>23</v>
      </c>
      <c r="AN38" s="116" t="str">
        <f>IF(AND((AN35&gt;0),(AN36&gt;0)),(AN35/AN36*100),"")</f>
        <v/>
      </c>
      <c r="AO38" s="18" t="s">
        <v>23</v>
      </c>
      <c r="AP38" s="116" t="str">
        <f>IF(AND((AP35&gt;0),(AP36&gt;0)),(AP35/AP36*100),"")</f>
        <v/>
      </c>
      <c r="AQ38" s="18" t="s">
        <v>23</v>
      </c>
      <c r="AR38" s="116" t="str">
        <f>IF(AND((AR35&gt;0),(AR36&gt;0)),(AR35/AR36*100),"")</f>
        <v/>
      </c>
      <c r="AS38" s="18" t="s">
        <v>23</v>
      </c>
      <c r="AT38" s="116" t="str">
        <f>IF(AND((AT35&gt;0),(AT36&gt;0)),(AT35/AT36*100),"")</f>
        <v/>
      </c>
      <c r="AU38" s="18" t="s">
        <v>23</v>
      </c>
      <c r="AV38" s="116" t="str">
        <f>IF(AND((AV35&gt;0),(AV36&gt;0)),(AV35/AV36*100),"")</f>
        <v/>
      </c>
      <c r="AW38" s="18" t="s">
        <v>23</v>
      </c>
      <c r="AX38" s="116" t="str">
        <f>IF(AND((AX35&gt;0),(AX36&gt;0)),(AX35/AX36*100),"")</f>
        <v/>
      </c>
      <c r="AY38" s="18" t="s">
        <v>23</v>
      </c>
      <c r="AZ38" s="116" t="str">
        <f>IF(AND((AZ35&gt;0),(AZ36&gt;0)),(AZ35/AZ36*100),"")</f>
        <v/>
      </c>
      <c r="BA38" s="18" t="s">
        <v>23</v>
      </c>
      <c r="BB38" s="116" t="str">
        <f>IF(AND((BB35&gt;0),(BB36&gt;0)),(BB35/BB36*100),"")</f>
        <v/>
      </c>
      <c r="BC38" s="18" t="s">
        <v>23</v>
      </c>
      <c r="BD38" s="116" t="str">
        <f>IF(AND((BD35&gt;0),(BD36&gt;0)),(BD35/BD36*100),"")</f>
        <v/>
      </c>
      <c r="BE38" s="18" t="s">
        <v>23</v>
      </c>
      <c r="BF38" s="116" t="str">
        <f>IF(AND((BF35&gt;0),(BF36&gt;0)),(BF35/BF36*100),"")</f>
        <v/>
      </c>
      <c r="BG38" s="18" t="s">
        <v>23</v>
      </c>
      <c r="BH38" s="116" t="str">
        <f>IF(AND((BH35&gt;0),(BH36&gt;0)),(BH35/BH36*100),"")</f>
        <v/>
      </c>
      <c r="BI38" s="18" t="s">
        <v>23</v>
      </c>
      <c r="BK38" s="11" t="str">
        <f>A38</f>
        <v xml:space="preserve">     External base/primary branch (cct)</v>
      </c>
      <c r="BL38" s="12">
        <f t="shared" si="2"/>
        <v>4</v>
      </c>
      <c r="BM38" s="143">
        <f t="shared" si="1"/>
        <v>59.2496765847348</v>
      </c>
      <c r="BN38" s="153" t="str">
        <f t="shared" si="3"/>
        <v>–</v>
      </c>
      <c r="BO38" s="145">
        <f t="shared" si="4"/>
        <v>72.313527180783808</v>
      </c>
      <c r="BP38" s="154" t="str">
        <f t="shared" si="5"/>
        <v/>
      </c>
      <c r="BQ38" s="155" t="s">
        <v>23</v>
      </c>
      <c r="BR38" s="156" t="str">
        <f t="shared" si="6"/>
        <v/>
      </c>
      <c r="BS38" s="149">
        <f t="shared" si="7"/>
        <v>65.966664166768695</v>
      </c>
      <c r="BT38" s="157" t="s">
        <v>23</v>
      </c>
      <c r="BU38" s="144">
        <f t="shared" si="8"/>
        <v>6.7433733782617384</v>
      </c>
      <c r="BV38" s="158" t="s">
        <v>23</v>
      </c>
      <c r="BW38" s="144">
        <f t="shared" si="9"/>
        <v>72.313527180783808</v>
      </c>
      <c r="BX38" s="159" t="s">
        <v>23</v>
      </c>
    </row>
    <row r="39" spans="1:76" x14ac:dyDescent="0.2">
      <c r="A39" s="9" t="s">
        <v>38</v>
      </c>
      <c r="B39" s="110">
        <v>4.3099999999999996</v>
      </c>
      <c r="C39" s="111">
        <f t="shared" si="104"/>
        <v>12.96630565583634</v>
      </c>
      <c r="D39" s="10">
        <v>5.17</v>
      </c>
      <c r="E39" s="18">
        <f t="shared" si="105"/>
        <v>16.191669276542438</v>
      </c>
      <c r="F39" s="10"/>
      <c r="G39" s="18" t="str">
        <f>IF(AND((F39&gt;0),(F$5&gt;0)),(F39/F$5*100),"")</f>
        <v/>
      </c>
      <c r="H39" s="10">
        <v>4.3499999999999996</v>
      </c>
      <c r="I39" s="18">
        <f t="shared" si="107"/>
        <v>12.645348837209303</v>
      </c>
      <c r="J39" s="10"/>
      <c r="K39" s="18" t="str">
        <f t="shared" si="108"/>
        <v/>
      </c>
      <c r="L39" s="10"/>
      <c r="M39" s="18" t="str">
        <f t="shared" si="109"/>
        <v/>
      </c>
      <c r="N39" s="10"/>
      <c r="O39" s="18" t="str">
        <f t="shared" si="110"/>
        <v/>
      </c>
      <c r="P39" s="10"/>
      <c r="Q39" s="18" t="str">
        <f t="shared" si="111"/>
        <v/>
      </c>
      <c r="R39" s="10"/>
      <c r="S39" s="18" t="str">
        <f t="shared" si="112"/>
        <v/>
      </c>
      <c r="T39" s="10"/>
      <c r="U39" s="18" t="str">
        <f t="shared" si="113"/>
        <v/>
      </c>
      <c r="V39" s="10"/>
      <c r="W39" s="18" t="str">
        <f t="shared" si="114"/>
        <v/>
      </c>
      <c r="X39" s="10"/>
      <c r="Y39" s="18" t="str">
        <f t="shared" si="115"/>
        <v/>
      </c>
      <c r="Z39" s="10"/>
      <c r="AA39" s="18" t="str">
        <f t="shared" si="116"/>
        <v/>
      </c>
      <c r="AB39" s="10"/>
      <c r="AC39" s="18" t="str">
        <f t="shared" si="117"/>
        <v/>
      </c>
      <c r="AD39" s="10"/>
      <c r="AE39" s="18" t="str">
        <f t="shared" si="118"/>
        <v/>
      </c>
      <c r="AF39" s="10"/>
      <c r="AG39" s="18" t="str">
        <f t="shared" si="119"/>
        <v/>
      </c>
      <c r="AH39" s="10"/>
      <c r="AI39" s="18" t="str">
        <f t="shared" si="120"/>
        <v/>
      </c>
      <c r="AJ39" s="10"/>
      <c r="AK39" s="18" t="str">
        <f t="shared" si="121"/>
        <v/>
      </c>
      <c r="AL39" s="10"/>
      <c r="AM39" s="18" t="str">
        <f t="shared" si="122"/>
        <v/>
      </c>
      <c r="AN39" s="10"/>
      <c r="AO39" s="18" t="str">
        <f t="shared" si="123"/>
        <v/>
      </c>
      <c r="AP39" s="10"/>
      <c r="AQ39" s="18" t="str">
        <f t="shared" si="124"/>
        <v/>
      </c>
      <c r="AR39" s="10"/>
      <c r="AS39" s="18" t="str">
        <f t="shared" si="125"/>
        <v/>
      </c>
      <c r="AT39" s="10"/>
      <c r="AU39" s="18" t="str">
        <f t="shared" si="126"/>
        <v/>
      </c>
      <c r="AV39" s="10"/>
      <c r="AW39" s="18" t="str">
        <f t="shared" si="127"/>
        <v/>
      </c>
      <c r="AX39" s="10"/>
      <c r="AY39" s="18" t="str">
        <f t="shared" si="128"/>
        <v/>
      </c>
      <c r="AZ39" s="10"/>
      <c r="BA39" s="18" t="str">
        <f t="shared" si="129"/>
        <v/>
      </c>
      <c r="BB39" s="10"/>
      <c r="BC39" s="18" t="str">
        <f t="shared" si="130"/>
        <v/>
      </c>
      <c r="BD39" s="10"/>
      <c r="BE39" s="18" t="str">
        <f t="shared" si="131"/>
        <v/>
      </c>
      <c r="BF39" s="10"/>
      <c r="BG39" s="18" t="str">
        <f t="shared" si="132"/>
        <v/>
      </c>
      <c r="BH39" s="10"/>
      <c r="BI39" s="18" t="str">
        <f t="shared" si="133"/>
        <v/>
      </c>
      <c r="BK39" s="11" t="str">
        <f t="shared" si="0"/>
        <v xml:space="preserve">     Internal base</v>
      </c>
      <c r="BL39" s="12">
        <f>COUNT(B39,D39,F39,H39,J39,L39,N39,P39,R39,T39,V39,X39,Z39,AB39,AD39,AF39,AH39,AJ39,AL39,AN39,AP39,AR39,AT39,AV39,AX39,AZ39,BB39,BD39,BF39,BH39)</f>
        <v>3</v>
      </c>
      <c r="BM39" s="38">
        <f>IF(SUM(B39,D39,F39,H39,J39,L39,N39,P39,R39,T39,V39,X39,Z39,AB39,AD39,AF39,AH39,AJ39,AL39,AN39,AP39,AR39,AT39,AV39,AX39,AZ39,BB39,BD39,BF39,BH39)&gt;0,MIN(B39,D39,F39,H39,J39,L39,N39,P39,R39,T39,V39,X39,Z39,AB39,AD39,AF39,AH39,AJ39,AL39,AN39,AP39,AR39,AT39,AV39,AX39,AZ39,BB39,BD39,BF39,BH39),"")</f>
        <v>4.3099999999999996</v>
      </c>
      <c r="BN39" s="13" t="str">
        <f t="shared" si="3"/>
        <v>–</v>
      </c>
      <c r="BO39" s="39">
        <f>IF(SUM(B39,D39,F39,H39,J39,L39,N39,P39,R39,T39,V39,X39,Z39,AB39,AD39,AF39,AH39,AJ39,AL39,AN39,AP39,AR39,AT39,AV39,AX39,AZ39,BB39,BD39,BF39,BH39)&gt;0,MAX(B39,D39,F39,H39,J39,L39,N39,P39,R39,T39,V39,X39,Z39,AB39,AD39,AF39,AH39,AJ39,AL39,AN39,AP39,AR39,AT39,AV39,AX39,AZ39,BB39,BD39,BF39,BH39),"")</f>
        <v>5.17</v>
      </c>
      <c r="BP39" s="40">
        <f t="shared" si="5"/>
        <v>12.645348837209303</v>
      </c>
      <c r="BQ39" s="14" t="str">
        <f t="shared" si="10"/>
        <v>–</v>
      </c>
      <c r="BR39" s="41">
        <f t="shared" si="6"/>
        <v>16.191669276542438</v>
      </c>
      <c r="BS39" s="42">
        <f>IF(SUM(B39,D39,F39,H39,J39,L39,N39,P39,R39,T39,V39,X39,Z39,AB39,AD39,AF39,AH39,AJ39,AL39,AN39,AP39,AR39,AT39,AV39,AX39,AZ39,BB39,BD39,BF39,BH39)&gt;0,AVERAGE(B39,D39,F39,H39,J39,L39,N39,P39,R39,T39,V39,X39,Z39,AB39,AD39,AF39,AH39,AJ39,AL39,AN39,AP39,AR39,AT39,AV39,AX39,AZ39,BB39,BD39,BF39,BH39),"?")</f>
        <v>4.6100000000000003</v>
      </c>
      <c r="BT39" s="43">
        <f t="shared" si="11"/>
        <v>13.934441256529361</v>
      </c>
      <c r="BU39" s="13">
        <f>IF(COUNT(B39,D39,F39,H39,J39,L39,N39,P39,R39,T39,V39,X39,Z39,AB39,AD39,AF39,AH39,AJ39,AL39,AN39,AP39,AR39,AT39,AV39,AX39,AZ39,BB39,BD39,BF39,BH39)&gt;1,STDEV(B39,D39,F39,H39,J39,L39,N39,P39,R39,T39,V39,X39,Z39,AB39,AD39,AF39,AH39,AJ39,AL39,AN39,AP39,AR39,AT39,AV39,AX39,AZ39,BB39,BD39,BF39,BH39),"?")</f>
        <v>0.48538644398046404</v>
      </c>
      <c r="BV39" s="44">
        <f t="shared" si="12"/>
        <v>1.9613928904237723</v>
      </c>
      <c r="BW39" s="13">
        <f t="shared" si="9"/>
        <v>4.3099999999999996</v>
      </c>
      <c r="BX39" s="14">
        <f t="shared" si="13"/>
        <v>12.96630565583634</v>
      </c>
    </row>
    <row r="40" spans="1:76" x14ac:dyDescent="0.2">
      <c r="A40" s="9" t="s">
        <v>39</v>
      </c>
      <c r="B40" s="188">
        <v>7.84</v>
      </c>
      <c r="C40" s="111">
        <f t="shared" si="104"/>
        <v>23.586040914560769</v>
      </c>
      <c r="D40" s="190">
        <v>7.98</v>
      </c>
      <c r="E40" s="18">
        <f t="shared" si="105"/>
        <v>24.992170372690261</v>
      </c>
      <c r="F40" s="190">
        <v>7.79</v>
      </c>
      <c r="G40" s="18">
        <f>IF(AND((F40&gt;0),(F$5&gt;0)),(F40/F$5*100),"")</f>
        <v>23.219076005961252</v>
      </c>
      <c r="H40" s="190">
        <v>7.5</v>
      </c>
      <c r="I40" s="18">
        <f t="shared" si="107"/>
        <v>21.802325581395348</v>
      </c>
      <c r="J40" s="10"/>
      <c r="K40" s="18" t="str">
        <f t="shared" si="108"/>
        <v/>
      </c>
      <c r="L40" s="10"/>
      <c r="M40" s="18" t="str">
        <f t="shared" si="109"/>
        <v/>
      </c>
      <c r="N40" s="10"/>
      <c r="O40" s="18" t="str">
        <f t="shared" si="110"/>
        <v/>
      </c>
      <c r="P40" s="10"/>
      <c r="Q40" s="18" t="str">
        <f t="shared" si="111"/>
        <v/>
      </c>
      <c r="R40" s="10"/>
      <c r="S40" s="18" t="str">
        <f t="shared" si="112"/>
        <v/>
      </c>
      <c r="T40" s="10"/>
      <c r="U40" s="18" t="str">
        <f t="shared" si="113"/>
        <v/>
      </c>
      <c r="V40" s="10"/>
      <c r="W40" s="18" t="str">
        <f t="shared" si="114"/>
        <v/>
      </c>
      <c r="X40" s="10"/>
      <c r="Y40" s="18" t="str">
        <f t="shared" si="115"/>
        <v/>
      </c>
      <c r="Z40" s="10"/>
      <c r="AA40" s="18" t="str">
        <f t="shared" si="116"/>
        <v/>
      </c>
      <c r="AB40" s="10"/>
      <c r="AC40" s="18" t="str">
        <f t="shared" si="117"/>
        <v/>
      </c>
      <c r="AD40" s="10"/>
      <c r="AE40" s="18" t="str">
        <f t="shared" si="118"/>
        <v/>
      </c>
      <c r="AF40" s="10"/>
      <c r="AG40" s="18" t="str">
        <f t="shared" si="119"/>
        <v/>
      </c>
      <c r="AH40" s="10"/>
      <c r="AI40" s="18" t="str">
        <f t="shared" si="120"/>
        <v/>
      </c>
      <c r="AJ40" s="10"/>
      <c r="AK40" s="18" t="str">
        <f t="shared" si="121"/>
        <v/>
      </c>
      <c r="AL40" s="10"/>
      <c r="AM40" s="18" t="str">
        <f t="shared" si="122"/>
        <v/>
      </c>
      <c r="AN40" s="10"/>
      <c r="AO40" s="18" t="str">
        <f t="shared" si="123"/>
        <v/>
      </c>
      <c r="AP40" s="10"/>
      <c r="AQ40" s="18" t="str">
        <f t="shared" si="124"/>
        <v/>
      </c>
      <c r="AR40" s="10"/>
      <c r="AS40" s="18" t="str">
        <f t="shared" si="125"/>
        <v/>
      </c>
      <c r="AT40" s="10"/>
      <c r="AU40" s="18" t="str">
        <f t="shared" si="126"/>
        <v/>
      </c>
      <c r="AV40" s="10"/>
      <c r="AW40" s="18" t="str">
        <f t="shared" si="127"/>
        <v/>
      </c>
      <c r="AX40" s="10"/>
      <c r="AY40" s="18" t="str">
        <f t="shared" si="128"/>
        <v/>
      </c>
      <c r="AZ40" s="10"/>
      <c r="BA40" s="18" t="str">
        <f t="shared" si="129"/>
        <v/>
      </c>
      <c r="BB40" s="10"/>
      <c r="BC40" s="18" t="str">
        <f t="shared" si="130"/>
        <v/>
      </c>
      <c r="BD40" s="10"/>
      <c r="BE40" s="18" t="str">
        <f t="shared" si="131"/>
        <v/>
      </c>
      <c r="BF40" s="10"/>
      <c r="BG40" s="18" t="str">
        <f t="shared" si="132"/>
        <v/>
      </c>
      <c r="BH40" s="10"/>
      <c r="BI40" s="18" t="str">
        <f t="shared" si="133"/>
        <v/>
      </c>
      <c r="BK40" s="11" t="str">
        <f t="shared" si="0"/>
        <v xml:space="preserve">     Internal primary branch</v>
      </c>
      <c r="BL40" s="12">
        <f>COUNT(B40,D40,F40,H40,J40,L40,N40,P40,R40,T40,V40,X40,Z40,AB40,AD40,AF40,AH40,AJ40,AL40,AN40,AP40,AR40,AT40,AV40,AX40,AZ40,BB40,BD40,BF40,BH40)</f>
        <v>4</v>
      </c>
      <c r="BM40" s="38">
        <f>IF(SUM(B40,D40,F40,H40,J40,L40,N40,P40,R40,T40,V40,X40,Z40,AB40,AD40,AF40,AH40,AJ40,AL40,AN40,AP40,AR40,AT40,AV40,AX40,AZ40,BB40,BD40,BF40,BH40)&gt;0,MIN(B40,D40,F40,H40,J40,L40,N40,P40,R40,T40,V40,X40,Z40,AB40,AD40,AF40,AH40,AJ40,AL40,AN40,AP40,AR40,AT40,AV40,AX40,AZ40,BB40,BD40,BF40,BH40),"")</f>
        <v>7.5</v>
      </c>
      <c r="BN40" s="13" t="str">
        <f t="shared" si="3"/>
        <v>–</v>
      </c>
      <c r="BO40" s="39">
        <f>IF(SUM(B40,D40,F40,H40,J40,L40,N40,P40,R40,T40,V40,X40,Z40,AB40,AD40,AF40,AH40,AJ40,AL40,AN40,AP40,AR40,AT40,AV40,AX40,AZ40,BB40,BD40,BF40,BH40)&gt;0,MAX(B40,D40,F40,H40,J40,L40,N40,P40,R40,T40,V40,X40,Z40,AB40,AD40,AF40,AH40,AJ40,AL40,AN40,AP40,AR40,AT40,AV40,AX40,AZ40,BB40,BD40,BF40,BH40),"")</f>
        <v>7.98</v>
      </c>
      <c r="BP40" s="40">
        <f t="shared" si="5"/>
        <v>21.802325581395348</v>
      </c>
      <c r="BQ40" s="14" t="str">
        <f t="shared" si="10"/>
        <v>–</v>
      </c>
      <c r="BR40" s="41">
        <f t="shared" si="6"/>
        <v>24.992170372690261</v>
      </c>
      <c r="BS40" s="42">
        <f>IF(SUM(B40,D40,F40,H40,J40,L40,N40,P40,R40,T40,V40,X40,Z40,AB40,AD40,AF40,AH40,AJ40,AL40,AN40,AP40,AR40,AT40,AV40,AX40,AZ40,BB40,BD40,BF40,BH40)&gt;0,AVERAGE(B40,D40,F40,H40,J40,L40,N40,P40,R40,T40,V40,X40,Z40,AB40,AD40,AF40,AH40,AJ40,AL40,AN40,AP40,AR40,AT40,AV40,AX40,AZ40,BB40,BD40,BF40,BH40),"?")</f>
        <v>7.7774999999999999</v>
      </c>
      <c r="BT40" s="43">
        <f t="shared" si="11"/>
        <v>23.399903218651907</v>
      </c>
      <c r="BU40" s="13">
        <f>IF(COUNT(B40,D40,F40,H40,J40,L40,N40,P40,R40,T40,V40,X40,Z40,AB40,AD40,AF40,AH40,AJ40,AL40,AN40,AP40,AR40,AT40,AV40,AX40,AZ40,BB40,BD40,BF40,BH40)&gt;1,STDEV(B40,D40,F40,H40,J40,L40,N40,P40,R40,T40,V40,X40,Z40,AB40,AD40,AF40,AH40,AJ40,AL40,AN40,AP40,AR40,AT40,AV40,AX40,AZ40,BB40,BD40,BF40,BH40),"?")</f>
        <v>0.20172175556113603</v>
      </c>
      <c r="BV40" s="44">
        <f t="shared" si="12"/>
        <v>1.3108412972310799</v>
      </c>
      <c r="BW40" s="13">
        <f t="shared" si="9"/>
        <v>7.84</v>
      </c>
      <c r="BX40" s="14">
        <f t="shared" si="13"/>
        <v>23.586040914560769</v>
      </c>
    </row>
    <row r="41" spans="1:76" x14ac:dyDescent="0.2">
      <c r="A41" s="9" t="s">
        <v>40</v>
      </c>
      <c r="B41" s="188">
        <v>6.4</v>
      </c>
      <c r="C41" s="111">
        <f t="shared" si="104"/>
        <v>19.253910950661854</v>
      </c>
      <c r="D41" s="190">
        <v>6.09</v>
      </c>
      <c r="E41" s="18">
        <f t="shared" si="105"/>
        <v>19.072972126526778</v>
      </c>
      <c r="F41" s="190">
        <v>5.71</v>
      </c>
      <c r="G41" s="18">
        <f>IF(AND((F41&gt;0),(F$5&gt;0)),(F41/F$5*100),"")</f>
        <v>17.019374068554395</v>
      </c>
      <c r="H41" s="190">
        <v>5.94</v>
      </c>
      <c r="I41" s="18">
        <f t="shared" si="107"/>
        <v>17.267441860465119</v>
      </c>
      <c r="J41" s="10"/>
      <c r="K41" s="18" t="str">
        <f t="shared" si="108"/>
        <v/>
      </c>
      <c r="L41" s="10"/>
      <c r="M41" s="18" t="str">
        <f t="shared" si="109"/>
        <v/>
      </c>
      <c r="N41" s="10"/>
      <c r="O41" s="18" t="str">
        <f t="shared" si="110"/>
        <v/>
      </c>
      <c r="P41" s="10"/>
      <c r="Q41" s="18" t="str">
        <f t="shared" si="111"/>
        <v/>
      </c>
      <c r="R41" s="10"/>
      <c r="S41" s="18" t="str">
        <f t="shared" si="112"/>
        <v/>
      </c>
      <c r="T41" s="10"/>
      <c r="U41" s="18" t="str">
        <f t="shared" si="113"/>
        <v/>
      </c>
      <c r="V41" s="10"/>
      <c r="W41" s="18" t="str">
        <f t="shared" si="114"/>
        <v/>
      </c>
      <c r="X41" s="10"/>
      <c r="Y41" s="18" t="str">
        <f t="shared" si="115"/>
        <v/>
      </c>
      <c r="Z41" s="10"/>
      <c r="AA41" s="18" t="str">
        <f t="shared" si="116"/>
        <v/>
      </c>
      <c r="AB41" s="10"/>
      <c r="AC41" s="18" t="str">
        <f t="shared" si="117"/>
        <v/>
      </c>
      <c r="AD41" s="10"/>
      <c r="AE41" s="18" t="str">
        <f t="shared" si="118"/>
        <v/>
      </c>
      <c r="AF41" s="10"/>
      <c r="AG41" s="18" t="str">
        <f t="shared" si="119"/>
        <v/>
      </c>
      <c r="AH41" s="10"/>
      <c r="AI41" s="18" t="str">
        <f t="shared" si="120"/>
        <v/>
      </c>
      <c r="AJ41" s="10"/>
      <c r="AK41" s="18" t="str">
        <f t="shared" si="121"/>
        <v/>
      </c>
      <c r="AL41" s="10"/>
      <c r="AM41" s="18" t="str">
        <f t="shared" si="122"/>
        <v/>
      </c>
      <c r="AN41" s="10"/>
      <c r="AO41" s="18" t="str">
        <f t="shared" si="123"/>
        <v/>
      </c>
      <c r="AP41" s="10"/>
      <c r="AQ41" s="18" t="str">
        <f t="shared" si="124"/>
        <v/>
      </c>
      <c r="AR41" s="10"/>
      <c r="AS41" s="18" t="str">
        <f t="shared" si="125"/>
        <v/>
      </c>
      <c r="AT41" s="10"/>
      <c r="AU41" s="18" t="str">
        <f t="shared" si="126"/>
        <v/>
      </c>
      <c r="AV41" s="10"/>
      <c r="AW41" s="18" t="str">
        <f t="shared" si="127"/>
        <v/>
      </c>
      <c r="AX41" s="10"/>
      <c r="AY41" s="18" t="str">
        <f t="shared" si="128"/>
        <v/>
      </c>
      <c r="AZ41" s="10"/>
      <c r="BA41" s="18" t="str">
        <f t="shared" si="129"/>
        <v/>
      </c>
      <c r="BB41" s="10"/>
      <c r="BC41" s="18" t="str">
        <f t="shared" si="130"/>
        <v/>
      </c>
      <c r="BD41" s="10"/>
      <c r="BE41" s="18" t="str">
        <f t="shared" si="131"/>
        <v/>
      </c>
      <c r="BF41" s="10"/>
      <c r="BG41" s="18" t="str">
        <f t="shared" si="132"/>
        <v/>
      </c>
      <c r="BH41" s="10"/>
      <c r="BI41" s="18" t="str">
        <f t="shared" si="133"/>
        <v/>
      </c>
      <c r="BK41" s="11" t="str">
        <f t="shared" si="0"/>
        <v xml:space="preserve">     Internal secondary branch</v>
      </c>
      <c r="BL41" s="12">
        <f>COUNT(B41,D41,F41,H41,J41,L41,N41,P41,R41,T41,V41,X41,Z41,AB41,AD41,AF41,AH41,AJ41,AL41,AN41,AP41,AR41,AT41,AV41,AX41,AZ41,BB41,BD41,BF41,BH41)</f>
        <v>4</v>
      </c>
      <c r="BM41" s="38">
        <f>IF(SUM(B41,D41,F41,H41,J41,L41,N41,P41,R41,T41,V41,X41,Z41,AB41,AD41,AF41,AH41,AJ41,AL41,AN41,AP41,AR41,AT41,AV41,AX41,AZ41,BB41,BD41,BF41,BH41)&gt;0,MIN(B41,D41,F41,H41,J41,L41,N41,P41,R41,T41,V41,X41,Z41,AB41,AD41,AF41,AH41,AJ41,AL41,AN41,AP41,AR41,AT41,AV41,AX41,AZ41,BB41,BD41,BF41,BH41),"")</f>
        <v>5.71</v>
      </c>
      <c r="BN41" s="13" t="str">
        <f t="shared" si="3"/>
        <v>–</v>
      </c>
      <c r="BO41" s="39">
        <f>IF(SUM(B41,D41,F41,H41,J41,L41,N41,P41,R41,T41,V41,X41,Z41,AB41,AD41,AF41,AH41,AJ41,AL41,AN41,AP41,AR41,AT41,AV41,AX41,AZ41,BB41,BD41,BF41,BH41)&gt;0,MAX(B41,D41,F41,H41,J41,L41,N41,P41,R41,T41,V41,X41,Z41,AB41,AD41,AF41,AH41,AJ41,AL41,AN41,AP41,AR41,AT41,AV41,AX41,AZ41,BB41,BD41,BF41,BH41),"")</f>
        <v>6.4</v>
      </c>
      <c r="BP41" s="40">
        <f t="shared" si="5"/>
        <v>17.019374068554395</v>
      </c>
      <c r="BQ41" s="14" t="str">
        <f t="shared" si="10"/>
        <v>–</v>
      </c>
      <c r="BR41" s="41">
        <f t="shared" si="6"/>
        <v>19.253910950661854</v>
      </c>
      <c r="BS41" s="42">
        <f>IF(SUM(B41,D41,F41,H41,J41,L41,N41,P41,R41,T41,V41,X41,Z41,AB41,AD41,AF41,AH41,AJ41,AL41,AN41,AP41,AR41,AT41,AV41,AX41,AZ41,BB41,BD41,BF41,BH41)&gt;0,AVERAGE(B41,D41,F41,H41,J41,L41,N41,P41,R41,T41,V41,X41,Z41,AB41,AD41,AF41,AH41,AJ41,AL41,AN41,AP41,AR41,AT41,AV41,AX41,AZ41,BB41,BD41,BF41,BH41),"?")</f>
        <v>6.0350000000000001</v>
      </c>
      <c r="BT41" s="43">
        <f t="shared" si="11"/>
        <v>18.153424751552038</v>
      </c>
      <c r="BU41" s="13">
        <f>IF(COUNT(B41,D41,F41,H41,J41,L41,N41,P41,R41,T41,V41,X41,Z41,AB41,AD41,AF41,AH41,AJ41,AL41,AN41,AP41,AR41,AT41,AV41,AX41,AZ41,BB41,BD41,BF41,BH41)&gt;1,STDEV(B41,D41,F41,H41,J41,L41,N41,P41,R41,T41,V41,X41,Z41,AB41,AD41,AF41,AH41,AJ41,AL41,AN41,AP41,AR41,AT41,AV41,AX41,AZ41,BB41,BD41,BF41,BH41),"?")</f>
        <v>0.28919428302325306</v>
      </c>
      <c r="BV41" s="44">
        <f t="shared" si="12"/>
        <v>1.1729839277330645</v>
      </c>
      <c r="BW41" s="13">
        <f t="shared" si="9"/>
        <v>6.4</v>
      </c>
      <c r="BX41" s="14">
        <f t="shared" si="13"/>
        <v>19.253910950661854</v>
      </c>
    </row>
    <row r="42" spans="1:76" x14ac:dyDescent="0.2">
      <c r="A42" s="9" t="s">
        <v>41</v>
      </c>
      <c r="B42" s="115">
        <f>IF(AND((B39&gt;0),(B40&gt;0)),(B39/B40*100),"")</f>
        <v>54.974489795918366</v>
      </c>
      <c r="C42" s="111" t="s">
        <v>23</v>
      </c>
      <c r="D42" s="116">
        <f>IF(AND((D39&gt;0),(D40&gt;0)),(D39/D40*100),"")</f>
        <v>64.786967418546354</v>
      </c>
      <c r="E42" s="18" t="s">
        <v>23</v>
      </c>
      <c r="F42" s="116" t="str">
        <f>IF(AND((F39&gt;0),(F40&gt;0)),(F39/F40*100),"")</f>
        <v/>
      </c>
      <c r="G42" s="18" t="s">
        <v>23</v>
      </c>
      <c r="H42" s="116">
        <f>IF(AND((H39&gt;0),(H40&gt;0)),(H39/H40*100),"")</f>
        <v>57.999999999999993</v>
      </c>
      <c r="I42" s="18" t="s">
        <v>23</v>
      </c>
      <c r="J42" s="116" t="str">
        <f>IF(AND((J39&gt;0),(J40&gt;0)),(J39/J40*100),"")</f>
        <v/>
      </c>
      <c r="K42" s="18" t="s">
        <v>23</v>
      </c>
      <c r="L42" s="116" t="str">
        <f>IF(AND((L39&gt;0),(L40&gt;0)),(L39/L40*100),"")</f>
        <v/>
      </c>
      <c r="M42" s="18" t="s">
        <v>23</v>
      </c>
      <c r="N42" s="116" t="str">
        <f>IF(AND((N39&gt;0),(N40&gt;0)),(N39/N40*100),"")</f>
        <v/>
      </c>
      <c r="O42" s="18" t="s">
        <v>23</v>
      </c>
      <c r="P42" s="116" t="str">
        <f>IF(AND((P39&gt;0),(P40&gt;0)),(P39/P40*100),"")</f>
        <v/>
      </c>
      <c r="Q42" s="18" t="s">
        <v>23</v>
      </c>
      <c r="R42" s="116" t="str">
        <f>IF(AND((R39&gt;0),(R40&gt;0)),(R39/R40*100),"")</f>
        <v/>
      </c>
      <c r="S42" s="18" t="s">
        <v>23</v>
      </c>
      <c r="T42" s="116" t="str">
        <f>IF(AND((T39&gt;0),(T40&gt;0)),(T39/T40*100),"")</f>
        <v/>
      </c>
      <c r="U42" s="18" t="s">
        <v>23</v>
      </c>
      <c r="V42" s="116" t="str">
        <f>IF(AND((V39&gt;0),(V40&gt;0)),(V39/V40*100),"")</f>
        <v/>
      </c>
      <c r="W42" s="18" t="s">
        <v>23</v>
      </c>
      <c r="X42" s="116" t="str">
        <f>IF(AND((X39&gt;0),(X40&gt;0)),(X39/X40*100),"")</f>
        <v/>
      </c>
      <c r="Y42" s="18" t="s">
        <v>23</v>
      </c>
      <c r="Z42" s="116" t="str">
        <f>IF(AND((Z39&gt;0),(Z40&gt;0)),(Z39/Z40*100),"")</f>
        <v/>
      </c>
      <c r="AA42" s="18" t="s">
        <v>23</v>
      </c>
      <c r="AB42" s="116" t="str">
        <f>IF(AND((AB39&gt;0),(AB40&gt;0)),(AB39/AB40*100),"")</f>
        <v/>
      </c>
      <c r="AC42" s="18" t="s">
        <v>23</v>
      </c>
      <c r="AD42" s="116" t="str">
        <f>IF(AND((AD39&gt;0),(AD40&gt;0)),(AD39/AD40*100),"")</f>
        <v/>
      </c>
      <c r="AE42" s="18" t="s">
        <v>23</v>
      </c>
      <c r="AF42" s="116" t="str">
        <f>IF(AND((AF39&gt;0),(AF40&gt;0)),(AF39/AF40*100),"")</f>
        <v/>
      </c>
      <c r="AG42" s="18" t="s">
        <v>23</v>
      </c>
      <c r="AH42" s="116" t="str">
        <f>IF(AND((AH39&gt;0),(AH40&gt;0)),(AH39/AH40*100),"")</f>
        <v/>
      </c>
      <c r="AI42" s="18" t="s">
        <v>23</v>
      </c>
      <c r="AJ42" s="116" t="str">
        <f>IF(AND((AJ39&gt;0),(AJ40&gt;0)),(AJ39/AJ40*100),"")</f>
        <v/>
      </c>
      <c r="AK42" s="18" t="s">
        <v>23</v>
      </c>
      <c r="AL42" s="116" t="str">
        <f>IF(AND((AL39&gt;0),(AL40&gt;0)),(AL39/AL40*100),"")</f>
        <v/>
      </c>
      <c r="AM42" s="18" t="s">
        <v>23</v>
      </c>
      <c r="AN42" s="116" t="str">
        <f>IF(AND((AN39&gt;0),(AN40&gt;0)),(AN39/AN40*100),"")</f>
        <v/>
      </c>
      <c r="AO42" s="18" t="s">
        <v>23</v>
      </c>
      <c r="AP42" s="116" t="str">
        <f>IF(AND((AP39&gt;0),(AP40&gt;0)),(AP39/AP40*100),"")</f>
        <v/>
      </c>
      <c r="AQ42" s="18" t="s">
        <v>23</v>
      </c>
      <c r="AR42" s="116" t="str">
        <f>IF(AND((AR39&gt;0),(AR40&gt;0)),(AR39/AR40*100),"")</f>
        <v/>
      </c>
      <c r="AS42" s="18" t="s">
        <v>23</v>
      </c>
      <c r="AT42" s="116" t="str">
        <f>IF(AND((AT39&gt;0),(AT40&gt;0)),(AT39/AT40*100),"")</f>
        <v/>
      </c>
      <c r="AU42" s="18" t="s">
        <v>23</v>
      </c>
      <c r="AV42" s="116" t="str">
        <f>IF(AND((AV39&gt;0),(AV40&gt;0)),(AV39/AV40*100),"")</f>
        <v/>
      </c>
      <c r="AW42" s="18" t="s">
        <v>23</v>
      </c>
      <c r="AX42" s="116" t="str">
        <f>IF(AND((AX39&gt;0),(AX40&gt;0)),(AX39/AX40*100),"")</f>
        <v/>
      </c>
      <c r="AY42" s="18" t="s">
        <v>23</v>
      </c>
      <c r="AZ42" s="116" t="str">
        <f>IF(AND((AZ39&gt;0),(AZ40&gt;0)),(AZ39/AZ40*100),"")</f>
        <v/>
      </c>
      <c r="BA42" s="18" t="s">
        <v>23</v>
      </c>
      <c r="BB42" s="116" t="str">
        <f>IF(AND((BB39&gt;0),(BB40&gt;0)),(BB39/BB40*100),"")</f>
        <v/>
      </c>
      <c r="BC42" s="18" t="s">
        <v>23</v>
      </c>
      <c r="BD42" s="116" t="str">
        <f>IF(AND((BD39&gt;0),(BD40&gt;0)),(BD39/BD40*100),"")</f>
        <v/>
      </c>
      <c r="BE42" s="18" t="s">
        <v>23</v>
      </c>
      <c r="BF42" s="116" t="str">
        <f>IF(AND((BF39&gt;0),(BF40&gt;0)),(BF39/BF40*100),"")</f>
        <v/>
      </c>
      <c r="BG42" s="18" t="s">
        <v>23</v>
      </c>
      <c r="BH42" s="116" t="str">
        <f>IF(AND((BH39&gt;0),(BH40&gt;0)),(BH39/BH40*100),"")</f>
        <v/>
      </c>
      <c r="BI42" s="18" t="s">
        <v>23</v>
      </c>
      <c r="BK42" s="11" t="str">
        <f t="shared" si="0"/>
        <v xml:space="preserve">     Internal base/primary branch (cct)</v>
      </c>
      <c r="BL42" s="12">
        <f>COUNT(B42,D42,F42,H42,J42,L42,N42,P42,R42,T42,V42,X42,Z42,AB42,AD42,AF42,AH42,AJ42,AL42,AN42,AP42,AR42,AT42,AV42,AX42,AZ42,BB42,BD42,BF42,BH42)</f>
        <v>3</v>
      </c>
      <c r="BM42" s="143">
        <f>IF(SUM(B42,D42,F42,H42,J42,L42,N42,P42,R42,T42,V42,X42,Z42,AB42,AD42,AF42,AH42,AJ42,AL42,AN42,AP42,AR42,AT42,AV42,AX42,AZ42,BB42,BD42,BF42,BH42)&gt;0,MIN(B42,D42,F42,H42,J42,L42,N42,P42,R42,T42,V42,X42,Z42,AB42,AD42,AF42,AH42,AJ42,AL42,AN42,AP42,AR42,AT42,AV42,AX42,AZ42,BB42,BD42,BF42,BH42),"")</f>
        <v>54.974489795918366</v>
      </c>
      <c r="BN42" s="153" t="str">
        <f>IF(COUNT(BM42)&gt;0,"–","?")</f>
        <v>–</v>
      </c>
      <c r="BO42" s="145">
        <f>IF(SUM(B42,D42,F42,H42,J42,L42,N42,P42,R42,T42,V42,X42,Z42,AB42,AD42,AF42,AH42,AJ42,AL42,AN42,AP42,AR42,AT42,AV42,AX42,AZ42,BB42,BD42,BF42,BH42)&gt;0,MAX(B42,D42,F42,H42,J42,L42,N42,P42,R42,T42,V42,X42,Z42,AB42,AD42,AF42,AH42,AJ42,AL42,AN42,AP42,AR42,AT42,AV42,AX42,AZ42,BB42,BD42,BF42,BH42),"")</f>
        <v>64.786967418546354</v>
      </c>
      <c r="BP42" s="154" t="str">
        <f>IF(SUM(C42,E42,G42,I42,K42,M42,O42,Q42,S42,U42,W42,Y42,AA42,AC42,AE42,AG42,AI42,AK42,AM42,AO42,AQ42,AS42,AU42,AW42,AY42,BA42,BC42,BE42,BG42,BI42)&gt;0,MIN(C42,E42,G42,I42,K42,M42,O42,Q42,S42,U42,W42,Y42,AA42,AC42,AE42,AG42,AI42,AK42,AM42,AO42,AQ42,AS42,AU42,AW42,AY42,BA42,BC42,BE42,BG42,BI42),"")</f>
        <v/>
      </c>
      <c r="BQ42" s="155" t="s">
        <v>23</v>
      </c>
      <c r="BR42" s="156" t="str">
        <f>IF(SUM(C42,E42,G42,I42,K42,M42,O42,Q42,S42,U42,W42,Y42,AA42,AC42,AE42,AG42,AI42,AK42,AM42,AO42,AQ42,AS42,AU42,AW42,AY42,BA42,BC42,BE42,BG42,BI42)&gt;0,MAX(C42,E42,G42,I42,K42,M42,O42,Q42,S42,U42,W42,Y42,AA42,AC42,AE42,AG42,AI42,AK42,AM42,AO42,AQ42,AS42,AU42,AW42,AY42,BA42,BC42,BE42,BG42,BI42),"")</f>
        <v/>
      </c>
      <c r="BS42" s="149">
        <f>IF(SUM(B42,D42,F42,H42,J42,L42,N42,P42,R42,T42,V42,X42,Z42,AB42,AD42,AF42,AH42,AJ42,AL42,AN42,AP42,AR42,AT42,AV42,AX42,AZ42,BB42,BD42,BF42,BH42)&gt;0,AVERAGE(B42,D42,F42,H42,J42,L42,N42,P42,R42,T42,V42,X42,Z42,AB42,AD42,AF42,AH42,AJ42,AL42,AN42,AP42,AR42,AT42,AV42,AX42,AZ42,BB42,BD42,BF42,BH42),"?")</f>
        <v>59.253819071488238</v>
      </c>
      <c r="BT42" s="157" t="s">
        <v>23</v>
      </c>
      <c r="BU42" s="144">
        <f>IF(COUNT(B42,D42,F42,H42,J42,L42,N42,P42,R42,T42,V42,X42,Z42,AB42,AD42,AF42,AH42,AJ42,AL42,AN42,AP42,AR42,AT42,AV42,AX42,AZ42,BB42,BD42,BF42,BH42)&gt;1,STDEV(B42,D42,F42,H42,J42,L42,N42,P42,R42,T42,V42,X42,Z42,AB42,AD42,AF42,AH42,AJ42,AL42,AN42,AP42,AR42,AT42,AV42,AX42,AZ42,BB42,BD42,BF42,BH42),"?")</f>
        <v>5.0249602955311481</v>
      </c>
      <c r="BV42" s="158" t="s">
        <v>23</v>
      </c>
      <c r="BW42" s="144">
        <f>IF(COUNT(B42)&gt;0,B42,"?")</f>
        <v>54.974489795918366</v>
      </c>
      <c r="BX42" s="159" t="s">
        <v>23</v>
      </c>
    </row>
    <row r="43" spans="1:76" x14ac:dyDescent="0.2">
      <c r="A43" s="19" t="s">
        <v>114</v>
      </c>
      <c r="B43" s="108"/>
      <c r="C43" s="109"/>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46"/>
      <c r="AF43" s="23"/>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46"/>
      <c r="BK43" s="11" t="str">
        <f t="shared" si="0"/>
        <v>Claw IV heights</v>
      </c>
      <c r="BL43" s="12"/>
      <c r="BM43" s="38"/>
      <c r="BN43" s="13"/>
      <c r="BO43" s="39"/>
      <c r="BP43" s="40"/>
      <c r="BQ43" s="14"/>
      <c r="BR43" s="41"/>
      <c r="BS43" s="42"/>
      <c r="BT43" s="43"/>
      <c r="BU43" s="13"/>
      <c r="BV43" s="44"/>
      <c r="BW43" s="13"/>
      <c r="BX43" s="14"/>
    </row>
    <row r="44" spans="1:76" x14ac:dyDescent="0.2">
      <c r="A44" s="9" t="s">
        <v>42</v>
      </c>
      <c r="B44" s="110">
        <v>4.87</v>
      </c>
      <c r="C44" s="111">
        <f t="shared" ref="C44:C50" si="134">IF(AND((B44&gt;0),(B$5&gt;0)),(B44/B$5*100),"")</f>
        <v>14.651022864019254</v>
      </c>
      <c r="D44" s="10">
        <v>5.54</v>
      </c>
      <c r="E44" s="18">
        <f t="shared" ref="E44:E48" si="135">IF(AND((D44&gt;0),(D$5&gt;0)),(D44/D$5*100),"")</f>
        <v>17.350454118383965</v>
      </c>
      <c r="F44" s="10">
        <v>5.0599999999999996</v>
      </c>
      <c r="G44" s="18">
        <f t="shared" ref="E44:G50" si="136">IF(AND((F44&gt;0),(F$5&gt;0)),(F44/F$5*100),"")</f>
        <v>15.081967213114755</v>
      </c>
      <c r="H44" s="10"/>
      <c r="I44" s="18" t="str">
        <f t="shared" ref="I44:I50" si="137">IF(AND((H44&gt;0),(H$5&gt;0)),(H44/H$5*100),"")</f>
        <v/>
      </c>
      <c r="J44" s="10"/>
      <c r="K44" s="18" t="str">
        <f t="shared" ref="K44:K50" si="138">IF(AND((J44&gt;0),(J$5&gt;0)),(J44/J$5*100),"")</f>
        <v/>
      </c>
      <c r="L44" s="10"/>
      <c r="M44" s="18" t="str">
        <f t="shared" ref="M44:M50" si="139">IF(AND((L44&gt;0),(L$5&gt;0)),(L44/L$5*100),"")</f>
        <v/>
      </c>
      <c r="N44" s="10"/>
      <c r="O44" s="18" t="str">
        <f t="shared" ref="O44:O50" si="140">IF(AND((N44&gt;0),(N$5&gt;0)),(N44/N$5*100),"")</f>
        <v/>
      </c>
      <c r="P44" s="10"/>
      <c r="Q44" s="18" t="str">
        <f t="shared" ref="Q44:Q50" si="141">IF(AND((P44&gt;0),(P$5&gt;0)),(P44/P$5*100),"")</f>
        <v/>
      </c>
      <c r="R44" s="10"/>
      <c r="S44" s="18" t="str">
        <f t="shared" ref="S44:S50" si="142">IF(AND((R44&gt;0),(R$5&gt;0)),(R44/R$5*100),"")</f>
        <v/>
      </c>
      <c r="T44" s="10"/>
      <c r="U44" s="18" t="str">
        <f t="shared" ref="U44:U50" si="143">IF(AND((T44&gt;0),(T$5&gt;0)),(T44/T$5*100),"")</f>
        <v/>
      </c>
      <c r="V44" s="10"/>
      <c r="W44" s="18" t="str">
        <f t="shared" ref="W44:W50" si="144">IF(AND((V44&gt;0),(V$5&gt;0)),(V44/V$5*100),"")</f>
        <v/>
      </c>
      <c r="X44" s="10"/>
      <c r="Y44" s="18" t="str">
        <f t="shared" ref="Y44:Y50" si="145">IF(AND((X44&gt;0),(X$5&gt;0)),(X44/X$5*100),"")</f>
        <v/>
      </c>
      <c r="Z44" s="10"/>
      <c r="AA44" s="18" t="str">
        <f t="shared" ref="AA44:AA50" si="146">IF(AND((Z44&gt;0),(Z$5&gt;0)),(Z44/Z$5*100),"")</f>
        <v/>
      </c>
      <c r="AB44" s="10"/>
      <c r="AC44" s="18" t="str">
        <f t="shared" ref="AC44:AC50" si="147">IF(AND((AB44&gt;0),(AB$5&gt;0)),(AB44/AB$5*100),"")</f>
        <v/>
      </c>
      <c r="AD44" s="10"/>
      <c r="AE44" s="18" t="str">
        <f t="shared" ref="AE44:AE50" si="148">IF(AND((AD44&gt;0),(AD$5&gt;0)),(AD44/AD$5*100),"")</f>
        <v/>
      </c>
      <c r="AF44" s="10"/>
      <c r="AG44" s="18" t="str">
        <f t="shared" ref="AG44:AG50" si="149">IF(AND((AF44&gt;0),(AF$5&gt;0)),(AF44/AF$5*100),"")</f>
        <v/>
      </c>
      <c r="AH44" s="10"/>
      <c r="AI44" s="18" t="str">
        <f t="shared" ref="AI44:AI50" si="150">IF(AND((AH44&gt;0),(AH$5&gt;0)),(AH44/AH$5*100),"")</f>
        <v/>
      </c>
      <c r="AJ44" s="10"/>
      <c r="AK44" s="18" t="str">
        <f t="shared" ref="AK44:AK50" si="151">IF(AND((AJ44&gt;0),(AJ$5&gt;0)),(AJ44/AJ$5*100),"")</f>
        <v/>
      </c>
      <c r="AL44" s="10"/>
      <c r="AM44" s="18" t="str">
        <f t="shared" ref="AM44:AM50" si="152">IF(AND((AL44&gt;0),(AL$5&gt;0)),(AL44/AL$5*100),"")</f>
        <v/>
      </c>
      <c r="AN44" s="10"/>
      <c r="AO44" s="18" t="str">
        <f t="shared" ref="AO44:AO50" si="153">IF(AND((AN44&gt;0),(AN$5&gt;0)),(AN44/AN$5*100),"")</f>
        <v/>
      </c>
      <c r="AP44" s="10"/>
      <c r="AQ44" s="18" t="str">
        <f t="shared" ref="AQ44:AQ50" si="154">IF(AND((AP44&gt;0),(AP$5&gt;0)),(AP44/AP$5*100),"")</f>
        <v/>
      </c>
      <c r="AR44" s="10"/>
      <c r="AS44" s="18" t="str">
        <f t="shared" ref="AS44:AS50" si="155">IF(AND((AR44&gt;0),(AR$5&gt;0)),(AR44/AR$5*100),"")</f>
        <v/>
      </c>
      <c r="AT44" s="10"/>
      <c r="AU44" s="18" t="str">
        <f t="shared" ref="AU44:AU50" si="156">IF(AND((AT44&gt;0),(AT$5&gt;0)),(AT44/AT$5*100),"")</f>
        <v/>
      </c>
      <c r="AV44" s="10"/>
      <c r="AW44" s="18" t="str">
        <f t="shared" ref="AW44:AW50" si="157">IF(AND((AV44&gt;0),(AV$5&gt;0)),(AV44/AV$5*100),"")</f>
        <v/>
      </c>
      <c r="AX44" s="10"/>
      <c r="AY44" s="18" t="str">
        <f t="shared" ref="AY44:AY50" si="158">IF(AND((AX44&gt;0),(AX$5&gt;0)),(AX44/AX$5*100),"")</f>
        <v/>
      </c>
      <c r="AZ44" s="10"/>
      <c r="BA44" s="18" t="str">
        <f t="shared" ref="BA44:BA50" si="159">IF(AND((AZ44&gt;0),(AZ$5&gt;0)),(AZ44/AZ$5*100),"")</f>
        <v/>
      </c>
      <c r="BB44" s="10"/>
      <c r="BC44" s="18" t="str">
        <f t="shared" ref="BC44:BC50" si="160">IF(AND((BB44&gt;0),(BB$5&gt;0)),(BB44/BB$5*100),"")</f>
        <v/>
      </c>
      <c r="BD44" s="10"/>
      <c r="BE44" s="18" t="str">
        <f t="shared" ref="BE44:BE50" si="161">IF(AND((BD44&gt;0),(BD$5&gt;0)),(BD44/BD$5*100),"")</f>
        <v/>
      </c>
      <c r="BF44" s="10"/>
      <c r="BG44" s="18" t="str">
        <f t="shared" ref="BG44:BG50" si="162">IF(AND((BF44&gt;0),(BF$5&gt;0)),(BF44/BF$5*100),"")</f>
        <v/>
      </c>
      <c r="BH44" s="10"/>
      <c r="BI44" s="18" t="str">
        <f t="shared" ref="BI44:BI50" si="163">IF(AND((BH44&gt;0),(BH$5&gt;0)),(BH44/BH$5*100),"")</f>
        <v/>
      </c>
      <c r="BK44" s="207" t="str">
        <f t="shared" si="0"/>
        <v xml:space="preserve">     Anterior base</v>
      </c>
      <c r="BL44" s="208">
        <f t="shared" ref="BL44:BL50" si="164">COUNT(B44,D44,F44,H44,J44,L44,N44,P44,R44,T44,V44,X44,Z44,AB44,AD44,AF44,AH44,AJ44,AL44,AN44,AP44,AR44,AT44,AV44,AX44,AZ44,BB44,BD44,BF44,BH44)</f>
        <v>3</v>
      </c>
      <c r="BM44" s="209">
        <f t="shared" ref="BM44:BM50" si="165">IF(SUM(B44,D44,F44,H44,J44,L44,N44,P44,R44,T44,V44,X44,Z44,AB44,AD44,AF44,AH44,AJ44,AL44,AN44,AP44,AR44,AT44,AV44,AX44,AZ44,BB44,BD44,BF44,BH44)&gt;0,MIN(B44,D44,F44,H44,J44,L44,N44,P44,R44,T44,V44,X44,Z44,AB44,AD44,AF44,AH44,AJ44,AL44,AN44,AP44,AR44,AT44,AV44,AX44,AZ44,BB44,BD44,BF44,BH44),"")</f>
        <v>4.87</v>
      </c>
      <c r="BN44" s="210" t="str">
        <f t="shared" ref="BN44:BN50" si="166">IF(COUNT(BM44)&gt;0,"–","?")</f>
        <v>–</v>
      </c>
      <c r="BO44" s="211">
        <f t="shared" ref="BO44:BO50" si="167">IF(SUM(B44,D44,F44,H44,J44,L44,N44,P44,R44,T44,V44,X44,Z44,AB44,AD44,AF44,AH44,AJ44,AL44,AN44,AP44,AR44,AT44,AV44,AX44,AZ44,BB44,BD44,BF44,BH44)&gt;0,MAX(B44,D44,F44,H44,J44,L44,N44,P44,R44,T44,V44,X44,Z44,AB44,AD44,AF44,AH44,AJ44,AL44,AN44,AP44,AR44,AT44,AV44,AX44,AZ44,BB44,BD44,BF44,BH44),"")</f>
        <v>5.54</v>
      </c>
      <c r="BP44" s="212">
        <f t="shared" ref="BP44:BP50" si="168">IF(SUM(C44,E44,G44,I44,K44,M44,O44,Q44,S44,U44,W44,Y44,AA44,AC44,AE44,AG44,AI44,AK44,AM44,AO44,AQ44,AS44,AU44,AW44,AY44,BA44,BC44,BE44,BG44,BI44)&gt;0,MIN(C44,E44,G44,I44,K44,M44,O44,Q44,S44,U44,W44,Y44,AA44,AC44,AE44,AG44,AI44,AK44,AM44,AO44,AQ44,AS44,AU44,AW44,AY44,BA44,BC44,BE44,BG44,BI44),"")</f>
        <v>14.651022864019254</v>
      </c>
      <c r="BQ44" s="213" t="str">
        <f t="shared" ref="BQ44:BQ50" si="169">IF(COUNT(BP44)&gt;0,"–","?")</f>
        <v>–</v>
      </c>
      <c r="BR44" s="214">
        <f t="shared" ref="BR44:BR50" si="170">IF(SUM(C44,E44,G44,I44,K44,M44,O44,Q44,S44,U44,W44,Y44,AA44,AC44,AE44,AG44,AI44,AK44,AM44,AO44,AQ44,AS44,AU44,AW44,AY44,BA44,BC44,BE44,BG44,BI44)&gt;0,MAX(C44,E44,G44,I44,K44,M44,O44,Q44,S44,U44,W44,Y44,AA44,AC44,AE44,AG44,AI44,AK44,AM44,AO44,AQ44,AS44,AU44,AW44,AY44,BA44,BC44,BE44,BG44,BI44),"")</f>
        <v>17.350454118383965</v>
      </c>
      <c r="BS44" s="215">
        <f t="shared" ref="BS44:BT50" si="171">IF(SUM(B44,D44,F44,H44,J44,L44,N44,P44,R44,T44,V44,X44,Z44,AB44,AD44,AF44,AH44,AJ44,AL44,AN44,AP44,AR44,AT44,AV44,AX44,AZ44,BB44,BD44,BF44,BH44)&gt;0,AVERAGE(B44,D44,F44,H44,J44,L44,N44,P44,R44,T44,V44,X44,Z44,AB44,AD44,AF44,AH44,AJ44,AL44,AN44,AP44,AR44,AT44,AV44,AX44,AZ44,BB44,BD44,BF44,BH44),"?")</f>
        <v>5.1566666666666663</v>
      </c>
      <c r="BT44" s="216">
        <f t="shared" si="171"/>
        <v>15.694481398505991</v>
      </c>
      <c r="BU44" s="210">
        <f t="shared" ref="BU44:BV50" si="172">IF(COUNT(B44,D44,F44,H44,J44,L44,N44,P44,R44,T44,V44,X44,Z44,AB44,AD44,AF44,AH44,AJ44,AL44,AN44,AP44,AR44,AT44,AV44,AX44,AZ44,BB44,BD44,BF44,BH44)&gt;1,STDEV(B44,D44,F44,H44,J44,L44,N44,P44,R44,T44,V44,X44,Z44,AB44,AD44,AF44,AH44,AJ44,AL44,AN44,AP44,AR44,AT44,AV44,AX44,AZ44,BB44,BD44,BF44,BH44),"?")</f>
        <v>0.34530180036213737</v>
      </c>
      <c r="BV44" s="217">
        <f t="shared" si="172"/>
        <v>1.4502111897028573</v>
      </c>
      <c r="BW44" s="210">
        <f t="shared" ref="BW44:BX50" si="173">IF(COUNT(B44)&gt;0,B44,"?")</f>
        <v>4.87</v>
      </c>
      <c r="BX44" s="213">
        <f t="shared" si="173"/>
        <v>14.651022864019254</v>
      </c>
    </row>
    <row r="45" spans="1:76" x14ac:dyDescent="0.2">
      <c r="A45" s="9" t="s">
        <v>43</v>
      </c>
      <c r="B45" s="188">
        <v>8.5399999999999991</v>
      </c>
      <c r="C45" s="111">
        <f t="shared" si="134"/>
        <v>25.691937424789408</v>
      </c>
      <c r="D45" s="190">
        <v>9.36</v>
      </c>
      <c r="E45" s="18">
        <f t="shared" si="135"/>
        <v>29.314124647666766</v>
      </c>
      <c r="F45" s="190">
        <v>9.2200000000000006</v>
      </c>
      <c r="G45" s="18">
        <f t="shared" si="136"/>
        <v>27.481371087928469</v>
      </c>
      <c r="H45" s="190">
        <v>8.7100000000000009</v>
      </c>
      <c r="I45" s="18">
        <f t="shared" si="137"/>
        <v>25.319767441860471</v>
      </c>
      <c r="J45" s="10"/>
      <c r="K45" s="18" t="str">
        <f t="shared" si="138"/>
        <v/>
      </c>
      <c r="L45" s="10"/>
      <c r="M45" s="18" t="str">
        <f t="shared" si="139"/>
        <v/>
      </c>
      <c r="N45" s="10"/>
      <c r="O45" s="18" t="str">
        <f t="shared" si="140"/>
        <v/>
      </c>
      <c r="P45" s="10"/>
      <c r="Q45" s="18" t="str">
        <f t="shared" si="141"/>
        <v/>
      </c>
      <c r="R45" s="10"/>
      <c r="S45" s="18" t="str">
        <f t="shared" si="142"/>
        <v/>
      </c>
      <c r="T45" s="10"/>
      <c r="U45" s="18" t="str">
        <f t="shared" si="143"/>
        <v/>
      </c>
      <c r="V45" s="10"/>
      <c r="W45" s="18" t="str">
        <f t="shared" si="144"/>
        <v/>
      </c>
      <c r="X45" s="10"/>
      <c r="Y45" s="18" t="str">
        <f t="shared" si="145"/>
        <v/>
      </c>
      <c r="Z45" s="10"/>
      <c r="AA45" s="18" t="str">
        <f t="shared" si="146"/>
        <v/>
      </c>
      <c r="AB45" s="10"/>
      <c r="AC45" s="18" t="str">
        <f t="shared" si="147"/>
        <v/>
      </c>
      <c r="AD45" s="10"/>
      <c r="AE45" s="18" t="str">
        <f t="shared" si="148"/>
        <v/>
      </c>
      <c r="AF45" s="10"/>
      <c r="AG45" s="18" t="str">
        <f t="shared" si="149"/>
        <v/>
      </c>
      <c r="AH45" s="10"/>
      <c r="AI45" s="18" t="str">
        <f t="shared" si="150"/>
        <v/>
      </c>
      <c r="AJ45" s="10"/>
      <c r="AK45" s="18" t="str">
        <f t="shared" si="151"/>
        <v/>
      </c>
      <c r="AL45" s="10"/>
      <c r="AM45" s="18" t="str">
        <f t="shared" si="152"/>
        <v/>
      </c>
      <c r="AN45" s="10"/>
      <c r="AO45" s="18" t="str">
        <f t="shared" si="153"/>
        <v/>
      </c>
      <c r="AP45" s="10"/>
      <c r="AQ45" s="18" t="str">
        <f t="shared" si="154"/>
        <v/>
      </c>
      <c r="AR45" s="10"/>
      <c r="AS45" s="18" t="str">
        <f t="shared" si="155"/>
        <v/>
      </c>
      <c r="AT45" s="10"/>
      <c r="AU45" s="18" t="str">
        <f t="shared" si="156"/>
        <v/>
      </c>
      <c r="AV45" s="10"/>
      <c r="AW45" s="18" t="str">
        <f t="shared" si="157"/>
        <v/>
      </c>
      <c r="AX45" s="10"/>
      <c r="AY45" s="18" t="str">
        <f t="shared" si="158"/>
        <v/>
      </c>
      <c r="AZ45" s="10"/>
      <c r="BA45" s="18" t="str">
        <f t="shared" si="159"/>
        <v/>
      </c>
      <c r="BB45" s="10"/>
      <c r="BC45" s="18" t="str">
        <f t="shared" si="160"/>
        <v/>
      </c>
      <c r="BD45" s="10"/>
      <c r="BE45" s="18" t="str">
        <f t="shared" si="161"/>
        <v/>
      </c>
      <c r="BF45" s="10"/>
      <c r="BG45" s="18" t="str">
        <f t="shared" si="162"/>
        <v/>
      </c>
      <c r="BH45" s="10"/>
      <c r="BI45" s="18" t="str">
        <f t="shared" si="163"/>
        <v/>
      </c>
      <c r="BK45" s="207" t="str">
        <f t="shared" si="0"/>
        <v xml:space="preserve">     Anterior primary branch</v>
      </c>
      <c r="BL45" s="208">
        <f t="shared" si="164"/>
        <v>4</v>
      </c>
      <c r="BM45" s="209">
        <f t="shared" si="165"/>
        <v>8.5399999999999991</v>
      </c>
      <c r="BN45" s="210" t="str">
        <f t="shared" si="166"/>
        <v>–</v>
      </c>
      <c r="BO45" s="211">
        <f t="shared" si="167"/>
        <v>9.36</v>
      </c>
      <c r="BP45" s="212">
        <f t="shared" si="168"/>
        <v>25.319767441860471</v>
      </c>
      <c r="BQ45" s="213" t="str">
        <f t="shared" si="169"/>
        <v>–</v>
      </c>
      <c r="BR45" s="214">
        <f t="shared" si="170"/>
        <v>29.314124647666766</v>
      </c>
      <c r="BS45" s="215">
        <f t="shared" si="171"/>
        <v>8.9574999999999996</v>
      </c>
      <c r="BT45" s="216">
        <f t="shared" si="171"/>
        <v>26.951800150561276</v>
      </c>
      <c r="BU45" s="210">
        <f t="shared" si="172"/>
        <v>0.39432431660584505</v>
      </c>
      <c r="BV45" s="217">
        <f t="shared" si="172"/>
        <v>1.8359200470415626</v>
      </c>
      <c r="BW45" s="210">
        <f t="shared" si="173"/>
        <v>8.5399999999999991</v>
      </c>
      <c r="BX45" s="213">
        <f t="shared" si="173"/>
        <v>25.691937424789408</v>
      </c>
    </row>
    <row r="46" spans="1:76" x14ac:dyDescent="0.2">
      <c r="A46" s="9" t="s">
        <v>44</v>
      </c>
      <c r="B46" s="188">
        <v>7.52</v>
      </c>
      <c r="C46" s="111">
        <f t="shared" si="134"/>
        <v>22.623345367027675</v>
      </c>
      <c r="D46" s="190">
        <v>7.14</v>
      </c>
      <c r="E46" s="18">
        <f t="shared" si="135"/>
        <v>22.361415596617601</v>
      </c>
      <c r="F46" s="190">
        <v>7.39</v>
      </c>
      <c r="G46" s="18">
        <f t="shared" si="136"/>
        <v>22.026825633383012</v>
      </c>
      <c r="H46" s="190">
        <v>6.67</v>
      </c>
      <c r="I46" s="18">
        <f t="shared" si="137"/>
        <v>19.38953488372093</v>
      </c>
      <c r="J46" s="10"/>
      <c r="K46" s="18" t="str">
        <f t="shared" si="138"/>
        <v/>
      </c>
      <c r="L46" s="10"/>
      <c r="M46" s="18" t="str">
        <f t="shared" si="139"/>
        <v/>
      </c>
      <c r="N46" s="10"/>
      <c r="O46" s="18" t="str">
        <f t="shared" si="140"/>
        <v/>
      </c>
      <c r="P46" s="10"/>
      <c r="Q46" s="18" t="str">
        <f t="shared" si="141"/>
        <v/>
      </c>
      <c r="R46" s="10"/>
      <c r="S46" s="18" t="str">
        <f t="shared" si="142"/>
        <v/>
      </c>
      <c r="T46" s="10"/>
      <c r="U46" s="18" t="str">
        <f t="shared" si="143"/>
        <v/>
      </c>
      <c r="V46" s="10"/>
      <c r="W46" s="18" t="str">
        <f t="shared" si="144"/>
        <v/>
      </c>
      <c r="X46" s="10"/>
      <c r="Y46" s="18" t="str">
        <f t="shared" si="145"/>
        <v/>
      </c>
      <c r="Z46" s="10"/>
      <c r="AA46" s="18" t="str">
        <f t="shared" si="146"/>
        <v/>
      </c>
      <c r="AB46" s="10"/>
      <c r="AC46" s="18" t="str">
        <f t="shared" si="147"/>
        <v/>
      </c>
      <c r="AD46" s="10"/>
      <c r="AE46" s="18" t="str">
        <f t="shared" si="148"/>
        <v/>
      </c>
      <c r="AF46" s="10"/>
      <c r="AG46" s="18" t="str">
        <f t="shared" si="149"/>
        <v/>
      </c>
      <c r="AH46" s="10"/>
      <c r="AI46" s="18" t="str">
        <f t="shared" si="150"/>
        <v/>
      </c>
      <c r="AJ46" s="10"/>
      <c r="AK46" s="18" t="str">
        <f t="shared" si="151"/>
        <v/>
      </c>
      <c r="AL46" s="10"/>
      <c r="AM46" s="18" t="str">
        <f t="shared" si="152"/>
        <v/>
      </c>
      <c r="AN46" s="10"/>
      <c r="AO46" s="18" t="str">
        <f t="shared" si="153"/>
        <v/>
      </c>
      <c r="AP46" s="10"/>
      <c r="AQ46" s="18" t="str">
        <f t="shared" si="154"/>
        <v/>
      </c>
      <c r="AR46" s="10"/>
      <c r="AS46" s="18" t="str">
        <f t="shared" si="155"/>
        <v/>
      </c>
      <c r="AT46" s="10"/>
      <c r="AU46" s="18" t="str">
        <f t="shared" si="156"/>
        <v/>
      </c>
      <c r="AV46" s="10"/>
      <c r="AW46" s="18" t="str">
        <f t="shared" si="157"/>
        <v/>
      </c>
      <c r="AX46" s="10"/>
      <c r="AY46" s="18" t="str">
        <f t="shared" si="158"/>
        <v/>
      </c>
      <c r="AZ46" s="10"/>
      <c r="BA46" s="18" t="str">
        <f t="shared" si="159"/>
        <v/>
      </c>
      <c r="BB46" s="10"/>
      <c r="BC46" s="18" t="str">
        <f t="shared" si="160"/>
        <v/>
      </c>
      <c r="BD46" s="10"/>
      <c r="BE46" s="18" t="str">
        <f t="shared" si="161"/>
        <v/>
      </c>
      <c r="BF46" s="10"/>
      <c r="BG46" s="18" t="str">
        <f t="shared" si="162"/>
        <v/>
      </c>
      <c r="BH46" s="10"/>
      <c r="BI46" s="18" t="str">
        <f t="shared" si="163"/>
        <v/>
      </c>
      <c r="BK46" s="207" t="str">
        <f t="shared" si="0"/>
        <v xml:space="preserve">     Anterior secondary branch</v>
      </c>
      <c r="BL46" s="208">
        <f t="shared" si="164"/>
        <v>4</v>
      </c>
      <c r="BM46" s="209">
        <f t="shared" si="165"/>
        <v>6.67</v>
      </c>
      <c r="BN46" s="210" t="str">
        <f t="shared" si="166"/>
        <v>–</v>
      </c>
      <c r="BO46" s="211">
        <f t="shared" si="167"/>
        <v>7.52</v>
      </c>
      <c r="BP46" s="212">
        <f t="shared" si="168"/>
        <v>19.38953488372093</v>
      </c>
      <c r="BQ46" s="213" t="str">
        <f t="shared" si="169"/>
        <v>–</v>
      </c>
      <c r="BR46" s="214">
        <f t="shared" si="170"/>
        <v>22.623345367027675</v>
      </c>
      <c r="BS46" s="215">
        <f t="shared" si="171"/>
        <v>7.18</v>
      </c>
      <c r="BT46" s="216">
        <f t="shared" si="171"/>
        <v>21.600280370187303</v>
      </c>
      <c r="BU46" s="210">
        <f t="shared" si="172"/>
        <v>0.3747888294315434</v>
      </c>
      <c r="BV46" s="217">
        <f t="shared" si="172"/>
        <v>1.4939126801968967</v>
      </c>
      <c r="BW46" s="210">
        <f t="shared" si="173"/>
        <v>7.52</v>
      </c>
      <c r="BX46" s="213">
        <f t="shared" si="173"/>
        <v>22.623345367027675</v>
      </c>
    </row>
    <row r="47" spans="1:76" x14ac:dyDescent="0.2">
      <c r="A47" s="9" t="s">
        <v>45</v>
      </c>
      <c r="B47" s="115">
        <f>IF(AND((B44&gt;0),(B45&gt;0)),(B44/B45*100),"")</f>
        <v>57.025761124121786</v>
      </c>
      <c r="C47" s="111" t="s">
        <v>23</v>
      </c>
      <c r="D47" s="116">
        <f>IF(AND((D44&gt;0),(D45&gt;0)),(D44/D45*100),"")</f>
        <v>59.188034188034187</v>
      </c>
      <c r="E47" s="18" t="s">
        <v>23</v>
      </c>
      <c r="F47" s="116">
        <f>IF(AND((F44&gt;0),(F45&gt;0)),(F44/F45*100),"")</f>
        <v>54.88069414316702</v>
      </c>
      <c r="G47" s="18" t="s">
        <v>23</v>
      </c>
      <c r="H47" s="116" t="str">
        <f>IF(AND((H44&gt;0),(H45&gt;0)),(H44/H45*100),"")</f>
        <v/>
      </c>
      <c r="I47" s="18" t="s">
        <v>23</v>
      </c>
      <c r="J47" s="116" t="str">
        <f>IF(AND((J44&gt;0),(J45&gt;0)),(J44/J45*100),"")</f>
        <v/>
      </c>
      <c r="K47" s="18" t="s">
        <v>23</v>
      </c>
      <c r="L47" s="116" t="str">
        <f>IF(AND((L44&gt;0),(L45&gt;0)),(L44/L45*100),"")</f>
        <v/>
      </c>
      <c r="M47" s="18" t="s">
        <v>23</v>
      </c>
      <c r="N47" s="116" t="str">
        <f>IF(AND((N44&gt;0),(N45&gt;0)),(N44/N45*100),"")</f>
        <v/>
      </c>
      <c r="O47" s="18" t="s">
        <v>23</v>
      </c>
      <c r="P47" s="116" t="str">
        <f>IF(AND((P44&gt;0),(P45&gt;0)),(P44/P45*100),"")</f>
        <v/>
      </c>
      <c r="Q47" s="18" t="s">
        <v>23</v>
      </c>
      <c r="R47" s="116" t="str">
        <f>IF(AND((R44&gt;0),(R45&gt;0)),(R44/R45*100),"")</f>
        <v/>
      </c>
      <c r="S47" s="18" t="s">
        <v>23</v>
      </c>
      <c r="T47" s="116" t="str">
        <f>IF(AND((T44&gt;0),(T45&gt;0)),(T44/T45*100),"")</f>
        <v/>
      </c>
      <c r="U47" s="18" t="s">
        <v>23</v>
      </c>
      <c r="V47" s="116" t="str">
        <f>IF(AND((V44&gt;0),(V45&gt;0)),(V44/V45*100),"")</f>
        <v/>
      </c>
      <c r="W47" s="18" t="s">
        <v>23</v>
      </c>
      <c r="X47" s="116" t="str">
        <f>IF(AND((X44&gt;0),(X45&gt;0)),(X44/X45*100),"")</f>
        <v/>
      </c>
      <c r="Y47" s="18" t="s">
        <v>23</v>
      </c>
      <c r="Z47" s="116" t="str">
        <f>IF(AND((Z44&gt;0),(Z45&gt;0)),(Z44/Z45*100),"")</f>
        <v/>
      </c>
      <c r="AA47" s="18" t="s">
        <v>23</v>
      </c>
      <c r="AB47" s="116" t="str">
        <f>IF(AND((AB44&gt;0),(AB45&gt;0)),(AB44/AB45*100),"")</f>
        <v/>
      </c>
      <c r="AC47" s="18" t="s">
        <v>23</v>
      </c>
      <c r="AD47" s="116" t="str">
        <f>IF(AND((AD44&gt;0),(AD45&gt;0)),(AD44/AD45*100),"")</f>
        <v/>
      </c>
      <c r="AE47" s="18" t="s">
        <v>23</v>
      </c>
      <c r="AF47" s="116" t="str">
        <f>IF(AND((AF44&gt;0),(AF45&gt;0)),(AF44/AF45*100),"")</f>
        <v/>
      </c>
      <c r="AG47" s="18" t="s">
        <v>23</v>
      </c>
      <c r="AH47" s="116" t="str">
        <f>IF(AND((AH44&gt;0),(AH45&gt;0)),(AH44/AH45*100),"")</f>
        <v/>
      </c>
      <c r="AI47" s="18" t="s">
        <v>23</v>
      </c>
      <c r="AJ47" s="116" t="str">
        <f>IF(AND((AJ44&gt;0),(AJ45&gt;0)),(AJ44/AJ45*100),"")</f>
        <v/>
      </c>
      <c r="AK47" s="18" t="s">
        <v>23</v>
      </c>
      <c r="AL47" s="116" t="str">
        <f>IF(AND((AL44&gt;0),(AL45&gt;0)),(AL44/AL45*100),"")</f>
        <v/>
      </c>
      <c r="AM47" s="18" t="s">
        <v>23</v>
      </c>
      <c r="AN47" s="116" t="str">
        <f>IF(AND((AN44&gt;0),(AN45&gt;0)),(AN44/AN45*100),"")</f>
        <v/>
      </c>
      <c r="AO47" s="18" t="s">
        <v>23</v>
      </c>
      <c r="AP47" s="116" t="str">
        <f>IF(AND((AP44&gt;0),(AP45&gt;0)),(AP44/AP45*100),"")</f>
        <v/>
      </c>
      <c r="AQ47" s="18" t="s">
        <v>23</v>
      </c>
      <c r="AR47" s="116" t="str">
        <f>IF(AND((AR44&gt;0),(AR45&gt;0)),(AR44/AR45*100),"")</f>
        <v/>
      </c>
      <c r="AS47" s="18" t="s">
        <v>23</v>
      </c>
      <c r="AT47" s="116" t="str">
        <f>IF(AND((AT44&gt;0),(AT45&gt;0)),(AT44/AT45*100),"")</f>
        <v/>
      </c>
      <c r="AU47" s="18" t="s">
        <v>23</v>
      </c>
      <c r="AV47" s="116" t="str">
        <f>IF(AND((AV44&gt;0),(AV45&gt;0)),(AV44/AV45*100),"")</f>
        <v/>
      </c>
      <c r="AW47" s="18" t="s">
        <v>23</v>
      </c>
      <c r="AX47" s="116" t="str">
        <f>IF(AND((AX44&gt;0),(AX45&gt;0)),(AX44/AX45*100),"")</f>
        <v/>
      </c>
      <c r="AY47" s="18" t="s">
        <v>23</v>
      </c>
      <c r="AZ47" s="116" t="str">
        <f>IF(AND((AZ44&gt;0),(AZ45&gt;0)),(AZ44/AZ45*100),"")</f>
        <v/>
      </c>
      <c r="BA47" s="18" t="s">
        <v>23</v>
      </c>
      <c r="BB47" s="116" t="str">
        <f>IF(AND((BB44&gt;0),(BB45&gt;0)),(BB44/BB45*100),"")</f>
        <v/>
      </c>
      <c r="BC47" s="18" t="s">
        <v>23</v>
      </c>
      <c r="BD47" s="116" t="str">
        <f>IF(AND((BD44&gt;0),(BD45&gt;0)),(BD44/BD45*100),"")</f>
        <v/>
      </c>
      <c r="BE47" s="18" t="s">
        <v>23</v>
      </c>
      <c r="BF47" s="116" t="str">
        <f>IF(AND((BF44&gt;0),(BF45&gt;0)),(BF44/BF45*100),"")</f>
        <v/>
      </c>
      <c r="BG47" s="18" t="s">
        <v>23</v>
      </c>
      <c r="BH47" s="116" t="str">
        <f>IF(AND((BH44&gt;0),(BH45&gt;0)),(BH44/BH45*100),"")</f>
        <v/>
      </c>
      <c r="BI47" s="18" t="s">
        <v>23</v>
      </c>
      <c r="BK47" s="207" t="str">
        <f>A47</f>
        <v xml:space="preserve">     Anterior base/primary branch (cct)</v>
      </c>
      <c r="BL47" s="208">
        <f t="shared" si="164"/>
        <v>3</v>
      </c>
      <c r="BM47" s="143">
        <f t="shared" si="165"/>
        <v>54.88069414316702</v>
      </c>
      <c r="BN47" s="218" t="str">
        <f t="shared" si="166"/>
        <v>–</v>
      </c>
      <c r="BO47" s="145">
        <f t="shared" si="167"/>
        <v>59.188034188034187</v>
      </c>
      <c r="BP47" s="219" t="str">
        <f t="shared" si="168"/>
        <v/>
      </c>
      <c r="BQ47" s="220" t="s">
        <v>23</v>
      </c>
      <c r="BR47" s="221" t="str">
        <f t="shared" si="170"/>
        <v/>
      </c>
      <c r="BS47" s="149">
        <f t="shared" si="171"/>
        <v>57.031496485107674</v>
      </c>
      <c r="BT47" s="222" t="s">
        <v>23</v>
      </c>
      <c r="BU47" s="144">
        <f t="shared" si="172"/>
        <v>2.1536757500383623</v>
      </c>
      <c r="BV47" s="223" t="s">
        <v>23</v>
      </c>
      <c r="BW47" s="144">
        <f t="shared" si="173"/>
        <v>57.025761124121786</v>
      </c>
      <c r="BX47" s="224" t="s">
        <v>23</v>
      </c>
    </row>
    <row r="48" spans="1:76" x14ac:dyDescent="0.2">
      <c r="A48" s="9" t="s">
        <v>46</v>
      </c>
      <c r="B48" s="110">
        <v>4.66</v>
      </c>
      <c r="C48" s="111">
        <f t="shared" si="134"/>
        <v>14.01925391095066</v>
      </c>
      <c r="D48" s="10">
        <v>5.23</v>
      </c>
      <c r="E48" s="18">
        <f t="shared" si="135"/>
        <v>16.3795803319762</v>
      </c>
      <c r="F48" s="10">
        <v>5.76</v>
      </c>
      <c r="G48" s="18">
        <f t="shared" si="136"/>
        <v>17.168405365126677</v>
      </c>
      <c r="H48" s="10"/>
      <c r="I48" s="18" t="str">
        <f t="shared" si="137"/>
        <v/>
      </c>
      <c r="J48" s="10"/>
      <c r="K48" s="18" t="str">
        <f t="shared" si="138"/>
        <v/>
      </c>
      <c r="L48" s="10"/>
      <c r="M48" s="18" t="str">
        <f t="shared" si="139"/>
        <v/>
      </c>
      <c r="N48" s="10"/>
      <c r="O48" s="18" t="str">
        <f t="shared" si="140"/>
        <v/>
      </c>
      <c r="P48" s="10"/>
      <c r="Q48" s="18" t="str">
        <f t="shared" si="141"/>
        <v/>
      </c>
      <c r="R48" s="10"/>
      <c r="S48" s="18" t="str">
        <f t="shared" si="142"/>
        <v/>
      </c>
      <c r="T48" s="10"/>
      <c r="U48" s="18" t="str">
        <f t="shared" si="143"/>
        <v/>
      </c>
      <c r="V48" s="10"/>
      <c r="W48" s="18" t="str">
        <f t="shared" si="144"/>
        <v/>
      </c>
      <c r="X48" s="10"/>
      <c r="Y48" s="18" t="str">
        <f t="shared" si="145"/>
        <v/>
      </c>
      <c r="Z48" s="10"/>
      <c r="AA48" s="18" t="str">
        <f t="shared" si="146"/>
        <v/>
      </c>
      <c r="AB48" s="10"/>
      <c r="AC48" s="18" t="str">
        <f t="shared" si="147"/>
        <v/>
      </c>
      <c r="AD48" s="10"/>
      <c r="AE48" s="18" t="str">
        <f t="shared" si="148"/>
        <v/>
      </c>
      <c r="AF48" s="10"/>
      <c r="AG48" s="18" t="str">
        <f t="shared" si="149"/>
        <v/>
      </c>
      <c r="AH48" s="10"/>
      <c r="AI48" s="18" t="str">
        <f t="shared" si="150"/>
        <v/>
      </c>
      <c r="AJ48" s="10"/>
      <c r="AK48" s="18" t="str">
        <f t="shared" si="151"/>
        <v/>
      </c>
      <c r="AL48" s="10"/>
      <c r="AM48" s="18" t="str">
        <f t="shared" si="152"/>
        <v/>
      </c>
      <c r="AN48" s="10"/>
      <c r="AO48" s="18" t="str">
        <f t="shared" si="153"/>
        <v/>
      </c>
      <c r="AP48" s="10"/>
      <c r="AQ48" s="18" t="str">
        <f t="shared" si="154"/>
        <v/>
      </c>
      <c r="AR48" s="10"/>
      <c r="AS48" s="18" t="str">
        <f t="shared" si="155"/>
        <v/>
      </c>
      <c r="AT48" s="10"/>
      <c r="AU48" s="18" t="str">
        <f t="shared" si="156"/>
        <v/>
      </c>
      <c r="AV48" s="10"/>
      <c r="AW48" s="18" t="str">
        <f t="shared" si="157"/>
        <v/>
      </c>
      <c r="AX48" s="10"/>
      <c r="AY48" s="18" t="str">
        <f t="shared" si="158"/>
        <v/>
      </c>
      <c r="AZ48" s="10"/>
      <c r="BA48" s="18" t="str">
        <f t="shared" si="159"/>
        <v/>
      </c>
      <c r="BB48" s="10"/>
      <c r="BC48" s="18" t="str">
        <f t="shared" si="160"/>
        <v/>
      </c>
      <c r="BD48" s="10"/>
      <c r="BE48" s="18" t="str">
        <f t="shared" si="161"/>
        <v/>
      </c>
      <c r="BF48" s="10"/>
      <c r="BG48" s="18" t="str">
        <f t="shared" si="162"/>
        <v/>
      </c>
      <c r="BH48" s="10"/>
      <c r="BI48" s="18" t="str">
        <f t="shared" si="163"/>
        <v/>
      </c>
      <c r="BK48" s="207" t="str">
        <f t="shared" si="0"/>
        <v xml:space="preserve">     Posterior base</v>
      </c>
      <c r="BL48" s="208">
        <f t="shared" si="164"/>
        <v>3</v>
      </c>
      <c r="BM48" s="209">
        <f t="shared" si="165"/>
        <v>4.66</v>
      </c>
      <c r="BN48" s="210" t="str">
        <f t="shared" si="166"/>
        <v>–</v>
      </c>
      <c r="BO48" s="211">
        <f t="shared" si="167"/>
        <v>5.76</v>
      </c>
      <c r="BP48" s="212">
        <f t="shared" si="168"/>
        <v>14.01925391095066</v>
      </c>
      <c r="BQ48" s="213" t="str">
        <f t="shared" si="169"/>
        <v>–</v>
      </c>
      <c r="BR48" s="214">
        <f t="shared" si="170"/>
        <v>17.168405365126677</v>
      </c>
      <c r="BS48" s="215">
        <f t="shared" si="171"/>
        <v>5.2166666666666668</v>
      </c>
      <c r="BT48" s="216">
        <f t="shared" si="171"/>
        <v>15.855746536017847</v>
      </c>
      <c r="BU48" s="210">
        <f t="shared" si="172"/>
        <v>0.55012119876744714</v>
      </c>
      <c r="BV48" s="217">
        <f t="shared" si="172"/>
        <v>1.6386244550463158</v>
      </c>
      <c r="BW48" s="210">
        <f t="shared" si="173"/>
        <v>4.66</v>
      </c>
      <c r="BX48" s="213">
        <f t="shared" si="173"/>
        <v>14.01925391095066</v>
      </c>
    </row>
    <row r="49" spans="1:76" x14ac:dyDescent="0.2">
      <c r="A49" s="9" t="s">
        <v>47</v>
      </c>
      <c r="B49" s="188">
        <v>8.43</v>
      </c>
      <c r="C49" s="111">
        <f t="shared" si="134"/>
        <v>25.361010830324908</v>
      </c>
      <c r="D49" s="190">
        <v>9.2200000000000006</v>
      </c>
      <c r="E49" s="18">
        <f t="shared" si="136"/>
        <v>28.87566551832133</v>
      </c>
      <c r="F49" s="190">
        <v>8.92</v>
      </c>
      <c r="G49" s="18">
        <f t="shared" si="136"/>
        <v>26.587183308494787</v>
      </c>
      <c r="H49" s="10"/>
      <c r="I49" s="18" t="str">
        <f t="shared" si="137"/>
        <v/>
      </c>
      <c r="J49" s="10"/>
      <c r="K49" s="18" t="str">
        <f t="shared" si="138"/>
        <v/>
      </c>
      <c r="L49" s="10"/>
      <c r="M49" s="18" t="str">
        <f t="shared" si="139"/>
        <v/>
      </c>
      <c r="N49" s="10"/>
      <c r="O49" s="18" t="str">
        <f t="shared" si="140"/>
        <v/>
      </c>
      <c r="P49" s="10"/>
      <c r="Q49" s="18" t="str">
        <f t="shared" si="141"/>
        <v/>
      </c>
      <c r="R49" s="10"/>
      <c r="S49" s="18" t="str">
        <f t="shared" si="142"/>
        <v/>
      </c>
      <c r="T49" s="10"/>
      <c r="U49" s="18" t="str">
        <f t="shared" si="143"/>
        <v/>
      </c>
      <c r="V49" s="10"/>
      <c r="W49" s="18" t="str">
        <f t="shared" si="144"/>
        <v/>
      </c>
      <c r="X49" s="10"/>
      <c r="Y49" s="18" t="str">
        <f t="shared" si="145"/>
        <v/>
      </c>
      <c r="Z49" s="10"/>
      <c r="AA49" s="18" t="str">
        <f t="shared" si="146"/>
        <v/>
      </c>
      <c r="AB49" s="10"/>
      <c r="AC49" s="18" t="str">
        <f t="shared" si="147"/>
        <v/>
      </c>
      <c r="AD49" s="10"/>
      <c r="AE49" s="18" t="str">
        <f t="shared" si="148"/>
        <v/>
      </c>
      <c r="AF49" s="10"/>
      <c r="AG49" s="18" t="str">
        <f t="shared" si="149"/>
        <v/>
      </c>
      <c r="AH49" s="10"/>
      <c r="AI49" s="18" t="str">
        <f t="shared" si="150"/>
        <v/>
      </c>
      <c r="AJ49" s="10"/>
      <c r="AK49" s="18" t="str">
        <f t="shared" si="151"/>
        <v/>
      </c>
      <c r="AL49" s="10"/>
      <c r="AM49" s="18" t="str">
        <f t="shared" si="152"/>
        <v/>
      </c>
      <c r="AN49" s="10"/>
      <c r="AO49" s="18" t="str">
        <f t="shared" si="153"/>
        <v/>
      </c>
      <c r="AP49" s="10"/>
      <c r="AQ49" s="18" t="str">
        <f t="shared" si="154"/>
        <v/>
      </c>
      <c r="AR49" s="10"/>
      <c r="AS49" s="18" t="str">
        <f t="shared" si="155"/>
        <v/>
      </c>
      <c r="AT49" s="10"/>
      <c r="AU49" s="18" t="str">
        <f t="shared" si="156"/>
        <v/>
      </c>
      <c r="AV49" s="10"/>
      <c r="AW49" s="18" t="str">
        <f t="shared" si="157"/>
        <v/>
      </c>
      <c r="AX49" s="10"/>
      <c r="AY49" s="18" t="str">
        <f t="shared" si="158"/>
        <v/>
      </c>
      <c r="AZ49" s="10"/>
      <c r="BA49" s="18" t="str">
        <f t="shared" si="159"/>
        <v/>
      </c>
      <c r="BB49" s="10"/>
      <c r="BC49" s="18" t="str">
        <f t="shared" si="160"/>
        <v/>
      </c>
      <c r="BD49" s="10"/>
      <c r="BE49" s="18" t="str">
        <f t="shared" si="161"/>
        <v/>
      </c>
      <c r="BF49" s="10"/>
      <c r="BG49" s="18" t="str">
        <f t="shared" si="162"/>
        <v/>
      </c>
      <c r="BH49" s="10"/>
      <c r="BI49" s="18" t="str">
        <f t="shared" si="163"/>
        <v/>
      </c>
      <c r="BK49" s="207" t="str">
        <f t="shared" si="0"/>
        <v xml:space="preserve">     Posterior primary branch</v>
      </c>
      <c r="BL49" s="208">
        <f t="shared" si="164"/>
        <v>3</v>
      </c>
      <c r="BM49" s="209">
        <f t="shared" si="165"/>
        <v>8.43</v>
      </c>
      <c r="BN49" s="210" t="str">
        <f t="shared" si="166"/>
        <v>–</v>
      </c>
      <c r="BO49" s="211">
        <f t="shared" si="167"/>
        <v>9.2200000000000006</v>
      </c>
      <c r="BP49" s="212">
        <f t="shared" si="168"/>
        <v>25.361010830324908</v>
      </c>
      <c r="BQ49" s="213" t="str">
        <f t="shared" si="169"/>
        <v>–</v>
      </c>
      <c r="BR49" s="214">
        <f t="shared" si="170"/>
        <v>28.87566551832133</v>
      </c>
      <c r="BS49" s="215">
        <f t="shared" si="171"/>
        <v>8.8566666666666674</v>
      </c>
      <c r="BT49" s="216">
        <f t="shared" si="171"/>
        <v>26.941286552380344</v>
      </c>
      <c r="BU49" s="210">
        <f t="shared" si="172"/>
        <v>0.3987898360456717</v>
      </c>
      <c r="BV49" s="217">
        <f t="shared" si="172"/>
        <v>1.783883747462685</v>
      </c>
      <c r="BW49" s="210">
        <f t="shared" si="173"/>
        <v>8.43</v>
      </c>
      <c r="BX49" s="213">
        <f t="shared" si="173"/>
        <v>25.361010830324908</v>
      </c>
    </row>
    <row r="50" spans="1:76" x14ac:dyDescent="0.2">
      <c r="A50" s="9" t="s">
        <v>48</v>
      </c>
      <c r="B50" s="188">
        <v>6.68</v>
      </c>
      <c r="C50" s="111">
        <f t="shared" si="134"/>
        <v>20.096269554753306</v>
      </c>
      <c r="D50" s="190">
        <v>7.57</v>
      </c>
      <c r="E50" s="18">
        <f t="shared" si="136"/>
        <v>23.708111493892893</v>
      </c>
      <c r="F50" s="190">
        <v>6.9</v>
      </c>
      <c r="G50" s="18">
        <f t="shared" si="136"/>
        <v>20.566318926974667</v>
      </c>
      <c r="H50" s="10"/>
      <c r="I50" s="18" t="str">
        <f t="shared" si="137"/>
        <v/>
      </c>
      <c r="J50" s="10"/>
      <c r="K50" s="18" t="str">
        <f t="shared" si="138"/>
        <v/>
      </c>
      <c r="L50" s="10"/>
      <c r="M50" s="18" t="str">
        <f t="shared" si="139"/>
        <v/>
      </c>
      <c r="N50" s="10"/>
      <c r="O50" s="18" t="str">
        <f t="shared" si="140"/>
        <v/>
      </c>
      <c r="P50" s="10"/>
      <c r="Q50" s="18" t="str">
        <f t="shared" si="141"/>
        <v/>
      </c>
      <c r="R50" s="10"/>
      <c r="S50" s="18" t="str">
        <f t="shared" si="142"/>
        <v/>
      </c>
      <c r="T50" s="10"/>
      <c r="U50" s="18" t="str">
        <f t="shared" si="143"/>
        <v/>
      </c>
      <c r="V50" s="10"/>
      <c r="W50" s="18" t="str">
        <f t="shared" si="144"/>
        <v/>
      </c>
      <c r="X50" s="10"/>
      <c r="Y50" s="18" t="str">
        <f t="shared" si="145"/>
        <v/>
      </c>
      <c r="Z50" s="10"/>
      <c r="AA50" s="18" t="str">
        <f t="shared" si="146"/>
        <v/>
      </c>
      <c r="AB50" s="10"/>
      <c r="AC50" s="18" t="str">
        <f t="shared" si="147"/>
        <v/>
      </c>
      <c r="AD50" s="10"/>
      <c r="AE50" s="18" t="str">
        <f t="shared" si="148"/>
        <v/>
      </c>
      <c r="AF50" s="10"/>
      <c r="AG50" s="18" t="str">
        <f t="shared" si="149"/>
        <v/>
      </c>
      <c r="AH50" s="10"/>
      <c r="AI50" s="18" t="str">
        <f t="shared" si="150"/>
        <v/>
      </c>
      <c r="AJ50" s="10"/>
      <c r="AK50" s="18" t="str">
        <f t="shared" si="151"/>
        <v/>
      </c>
      <c r="AL50" s="10"/>
      <c r="AM50" s="18" t="str">
        <f t="shared" si="152"/>
        <v/>
      </c>
      <c r="AN50" s="10"/>
      <c r="AO50" s="18" t="str">
        <f t="shared" si="153"/>
        <v/>
      </c>
      <c r="AP50" s="10"/>
      <c r="AQ50" s="18" t="str">
        <f t="shared" si="154"/>
        <v/>
      </c>
      <c r="AR50" s="10"/>
      <c r="AS50" s="18" t="str">
        <f t="shared" si="155"/>
        <v/>
      </c>
      <c r="AT50" s="10"/>
      <c r="AU50" s="18" t="str">
        <f t="shared" si="156"/>
        <v/>
      </c>
      <c r="AV50" s="10"/>
      <c r="AW50" s="18" t="str">
        <f t="shared" si="157"/>
        <v/>
      </c>
      <c r="AX50" s="10"/>
      <c r="AY50" s="18" t="str">
        <f t="shared" si="158"/>
        <v/>
      </c>
      <c r="AZ50" s="10"/>
      <c r="BA50" s="18" t="str">
        <f t="shared" si="159"/>
        <v/>
      </c>
      <c r="BB50" s="10"/>
      <c r="BC50" s="18" t="str">
        <f t="shared" si="160"/>
        <v/>
      </c>
      <c r="BD50" s="10"/>
      <c r="BE50" s="18" t="str">
        <f t="shared" si="161"/>
        <v/>
      </c>
      <c r="BF50" s="10"/>
      <c r="BG50" s="18" t="str">
        <f t="shared" si="162"/>
        <v/>
      </c>
      <c r="BH50" s="10"/>
      <c r="BI50" s="18" t="str">
        <f t="shared" si="163"/>
        <v/>
      </c>
      <c r="BK50" s="207" t="str">
        <f t="shared" si="0"/>
        <v xml:space="preserve">     Posterior secondary branch</v>
      </c>
      <c r="BL50" s="208">
        <f t="shared" si="164"/>
        <v>3</v>
      </c>
      <c r="BM50" s="225">
        <f t="shared" si="165"/>
        <v>6.68</v>
      </c>
      <c r="BN50" s="210" t="str">
        <f t="shared" si="166"/>
        <v>–</v>
      </c>
      <c r="BO50" s="211">
        <f t="shared" si="167"/>
        <v>7.57</v>
      </c>
      <c r="BP50" s="212">
        <f t="shared" si="168"/>
        <v>20.096269554753306</v>
      </c>
      <c r="BQ50" s="213" t="str">
        <f t="shared" si="169"/>
        <v>–</v>
      </c>
      <c r="BR50" s="214">
        <f t="shared" si="170"/>
        <v>23.708111493892893</v>
      </c>
      <c r="BS50" s="215">
        <f t="shared" si="171"/>
        <v>7.05</v>
      </c>
      <c r="BT50" s="216">
        <f t="shared" si="171"/>
        <v>21.456899991873623</v>
      </c>
      <c r="BU50" s="210">
        <f t="shared" si="172"/>
        <v>0.46357307945997056</v>
      </c>
      <c r="BV50" s="217">
        <f t="shared" si="172"/>
        <v>1.9637213456087201</v>
      </c>
      <c r="BW50" s="210">
        <f t="shared" si="173"/>
        <v>6.68</v>
      </c>
      <c r="BX50" s="213">
        <f t="shared" si="173"/>
        <v>20.096269554753306</v>
      </c>
    </row>
    <row r="51" spans="1:76" ht="13.5" thickBot="1" x14ac:dyDescent="0.25">
      <c r="A51" s="9" t="s">
        <v>49</v>
      </c>
      <c r="B51" s="115">
        <f>IF(AND((B48&gt;0),(B49&gt;0)),(B48/B49*100),"")</f>
        <v>55.278766310794779</v>
      </c>
      <c r="C51" s="111" t="s">
        <v>23</v>
      </c>
      <c r="D51" s="116">
        <f>IF(AND((D48&gt;0),(D49&gt;0)),(D48/D49*100),"")</f>
        <v>56.724511930585685</v>
      </c>
      <c r="E51" s="18" t="s">
        <v>23</v>
      </c>
      <c r="F51" s="116">
        <f>IF(AND((F48&gt;0),(F49&gt;0)),(F48/F49*100),"")</f>
        <v>64.573991031390136</v>
      </c>
      <c r="G51" s="18" t="s">
        <v>23</v>
      </c>
      <c r="H51" s="116" t="str">
        <f>IF(AND((H48&gt;0),(H49&gt;0)),(H48/H49*100),"")</f>
        <v/>
      </c>
      <c r="I51" s="18" t="s">
        <v>23</v>
      </c>
      <c r="J51" s="116" t="str">
        <f>IF(AND((J48&gt;0),(J49&gt;0)),(J48/J49*100),"")</f>
        <v/>
      </c>
      <c r="K51" s="18" t="s">
        <v>23</v>
      </c>
      <c r="L51" s="116" t="str">
        <f>IF(AND((L48&gt;0),(L49&gt;0)),(L48/L49*100),"")</f>
        <v/>
      </c>
      <c r="M51" s="18" t="s">
        <v>23</v>
      </c>
      <c r="N51" s="116" t="str">
        <f>IF(AND((N48&gt;0),(N49&gt;0)),(N48/N49*100),"")</f>
        <v/>
      </c>
      <c r="O51" s="18" t="s">
        <v>23</v>
      </c>
      <c r="P51" s="116" t="str">
        <f>IF(AND((P48&gt;0),(P49&gt;0)),(P48/P49*100),"")</f>
        <v/>
      </c>
      <c r="Q51" s="18" t="s">
        <v>23</v>
      </c>
      <c r="R51" s="116" t="str">
        <f>IF(AND((R48&gt;0),(R49&gt;0)),(R48/R49*100),"")</f>
        <v/>
      </c>
      <c r="S51" s="18" t="s">
        <v>23</v>
      </c>
      <c r="T51" s="116" t="str">
        <f>IF(AND((T48&gt;0),(T49&gt;0)),(T48/T49*100),"")</f>
        <v/>
      </c>
      <c r="U51" s="18" t="s">
        <v>23</v>
      </c>
      <c r="V51" s="116" t="str">
        <f>IF(AND((V48&gt;0),(V49&gt;0)),(V48/V49*100),"")</f>
        <v/>
      </c>
      <c r="W51" s="18" t="s">
        <v>23</v>
      </c>
      <c r="X51" s="116" t="str">
        <f>IF(AND((X48&gt;0),(X49&gt;0)),(X48/X49*100),"")</f>
        <v/>
      </c>
      <c r="Y51" s="18" t="s">
        <v>23</v>
      </c>
      <c r="Z51" s="116" t="str">
        <f>IF(AND((Z48&gt;0),(Z49&gt;0)),(Z48/Z49*100),"")</f>
        <v/>
      </c>
      <c r="AA51" s="18" t="s">
        <v>23</v>
      </c>
      <c r="AB51" s="116" t="str">
        <f>IF(AND((AB48&gt;0),(AB49&gt;0)),(AB48/AB49*100),"")</f>
        <v/>
      </c>
      <c r="AC51" s="18" t="s">
        <v>23</v>
      </c>
      <c r="AD51" s="116" t="str">
        <f>IF(AND((AD48&gt;0),(AD49&gt;0)),(AD48/AD49*100),"")</f>
        <v/>
      </c>
      <c r="AE51" s="18" t="s">
        <v>23</v>
      </c>
      <c r="AF51" s="116" t="str">
        <f>IF(AND((AF48&gt;0),(AF49&gt;0)),(AF48/AF49*100),"")</f>
        <v/>
      </c>
      <c r="AG51" s="18" t="s">
        <v>23</v>
      </c>
      <c r="AH51" s="116" t="str">
        <f>IF(AND((AH48&gt;0),(AH49&gt;0)),(AH48/AH49*100),"")</f>
        <v/>
      </c>
      <c r="AI51" s="18" t="s">
        <v>23</v>
      </c>
      <c r="AJ51" s="116" t="str">
        <f>IF(AND((AJ48&gt;0),(AJ49&gt;0)),(AJ48/AJ49*100),"")</f>
        <v/>
      </c>
      <c r="AK51" s="18" t="s">
        <v>23</v>
      </c>
      <c r="AL51" s="116" t="str">
        <f>IF(AND((AL48&gt;0),(AL49&gt;0)),(AL48/AL49*100),"")</f>
        <v/>
      </c>
      <c r="AM51" s="18" t="s">
        <v>23</v>
      </c>
      <c r="AN51" s="116" t="str">
        <f>IF(AND((AN48&gt;0),(AN49&gt;0)),(AN48/AN49*100),"")</f>
        <v/>
      </c>
      <c r="AO51" s="18" t="s">
        <v>23</v>
      </c>
      <c r="AP51" s="116" t="str">
        <f>IF(AND((AP48&gt;0),(AP49&gt;0)),(AP48/AP49*100),"")</f>
        <v/>
      </c>
      <c r="AQ51" s="18" t="s">
        <v>23</v>
      </c>
      <c r="AR51" s="116" t="str">
        <f>IF(AND((AR48&gt;0),(AR49&gt;0)),(AR48/AR49*100),"")</f>
        <v/>
      </c>
      <c r="AS51" s="18" t="s">
        <v>23</v>
      </c>
      <c r="AT51" s="116" t="str">
        <f>IF(AND((AT48&gt;0),(AT49&gt;0)),(AT48/AT49*100),"")</f>
        <v/>
      </c>
      <c r="AU51" s="18" t="s">
        <v>23</v>
      </c>
      <c r="AV51" s="116" t="str">
        <f>IF(AND((AV48&gt;0),(AV49&gt;0)),(AV48/AV49*100),"")</f>
        <v/>
      </c>
      <c r="AW51" s="18" t="s">
        <v>23</v>
      </c>
      <c r="AX51" s="116" t="str">
        <f>IF(AND((AX48&gt;0),(AX49&gt;0)),(AX48/AX49*100),"")</f>
        <v/>
      </c>
      <c r="AY51" s="18" t="s">
        <v>23</v>
      </c>
      <c r="AZ51" s="116" t="str">
        <f>IF(AND((AZ48&gt;0),(AZ49&gt;0)),(AZ48/AZ49*100),"")</f>
        <v/>
      </c>
      <c r="BA51" s="18" t="s">
        <v>23</v>
      </c>
      <c r="BB51" s="116" t="str">
        <f>IF(AND((BB48&gt;0),(BB49&gt;0)),(BB48/BB49*100),"")</f>
        <v/>
      </c>
      <c r="BC51" s="18" t="s">
        <v>23</v>
      </c>
      <c r="BD51" s="116" t="str">
        <f>IF(AND((BD48&gt;0),(BD49&gt;0)),(BD48/BD49*100),"")</f>
        <v/>
      </c>
      <c r="BE51" s="18" t="s">
        <v>23</v>
      </c>
      <c r="BF51" s="116" t="str">
        <f>IF(AND((BF48&gt;0),(BF49&gt;0)),(BF48/BF49*100),"")</f>
        <v/>
      </c>
      <c r="BG51" s="18" t="s">
        <v>23</v>
      </c>
      <c r="BH51" s="116" t="str">
        <f>IF(AND((BH48&gt;0),(BH49&gt;0)),(BH48/BH49*100),"")</f>
        <v/>
      </c>
      <c r="BI51" s="18" t="s">
        <v>23</v>
      </c>
      <c r="BK51" s="226" t="str">
        <f t="shared" si="0"/>
        <v xml:space="preserve">     Posterior base/primary branch (cct)</v>
      </c>
      <c r="BL51" s="227">
        <f>COUNT(B51,D51,F51,H51,J51,L51,N51,P51,R51,T51,V51,X51,Z51,AB51,AD51,AF51,AH51,AJ51,AL51,AN51,AP51,AR51,AT51,AV51,AX51,AZ51,BB51,BD51,BF51,BH51)</f>
        <v>3</v>
      </c>
      <c r="BM51" s="160">
        <f>IF(SUM(B51,D51,F51,H51,J51,L51,N51,P51,R51,T51,V51,X51,Z51,AB51,AD51,AF51,AH51,AJ51,AL51,AN51,AP51,AR51,AT51,AV51,AX51,AZ51,BB51,BD51,BF51,BH51)&gt;0,MIN(B51,D51,F51,H51,J51,L51,N51,P51,R51,T51,V51,X51,Z51,AB51,AD51,AF51,AH51,AJ51,AL51,AN51,AP51,AR51,AT51,AV51,AX51,AZ51,BB51,BD51,BF51,BH51),"")</f>
        <v>55.278766310794779</v>
      </c>
      <c r="BN51" s="228" t="str">
        <f>IF(COUNT(BM51)&gt;0,"–","?")</f>
        <v>–</v>
      </c>
      <c r="BO51" s="161">
        <f>IF(SUM(B51,D51,F51,H51,J51,L51,N51,P51,R51,T51,V51,X51,Z51,AB51,AD51,AF51,AH51,AJ51,AL51,AN51,AP51,AR51,AT51,AV51,AX51,AZ51,BB51,BD51,BF51,BH51)&gt;0,MAX(B51,D51,F51,H51,J51,L51,N51,P51,R51,T51,V51,X51,Z51,AB51,AD51,AF51,AH51,AJ51,AL51,AN51,AP51,AR51,AT51,AV51,AX51,AZ51,BB51,BD51,BF51,BH51),"")</f>
        <v>64.573991031390136</v>
      </c>
      <c r="BP51" s="229" t="str">
        <f>IF(SUM(C51,E51,G51,I51,K51,M51,O51,Q51,S51,U51,W51,Y51,AA51,AC51,AE51,AG51,AI51,AK51,AM51,AO51,AQ51,AS51,AU51,AW51,AY51,BA51,BC51,BE51,BG51,BI51)&gt;0,MIN(C51,E51,G51,I51,K51,M51,O51,Q51,S51,U51,W51,Y51,AA51,AC51,AE51,AG51,AI51,AK51,AM51,AO51,AQ51,AS51,AU51,AW51,AY51,BA51,BC51,BE51,BG51,BI51),"")</f>
        <v/>
      </c>
      <c r="BQ51" s="230" t="s">
        <v>23</v>
      </c>
      <c r="BR51" s="231" t="str">
        <f>IF(SUM(C51,E51,G51,I51,K51,M51,O51,Q51,S51,U51,W51,Y51,AA51,AC51,AE51,AG51,AI51,AK51,AM51,AO51,AQ51,AS51,AU51,AW51,AY51,BA51,BC51,BE51,BG51,BI51)&gt;0,MAX(C51,E51,G51,I51,K51,M51,O51,Q51,S51,U51,W51,Y51,AA51,AC51,AE51,AG51,AI51,AK51,AM51,AO51,AQ51,AS51,AU51,AW51,AY51,BA51,BC51,BE51,BG51,BI51),"")</f>
        <v/>
      </c>
      <c r="BS51" s="162">
        <f>IF(SUM(B51,D51,F51,H51,J51,L51,N51,P51,R51,T51,V51,X51,Z51,AB51,AD51,AF51,AH51,AJ51,AL51,AN51,AP51,AR51,AT51,AV51,AX51,AZ51,BB51,BD51,BF51,BH51)&gt;0,AVERAGE(B51,D51,F51,H51,J51,L51,N51,P51,R51,T51,V51,X51,Z51,AB51,AD51,AF51,AH51,AJ51,AL51,AN51,AP51,AR51,AT51,AV51,AX51,AZ51,BB51,BD51,BF51,BH51),"?")</f>
        <v>58.859089757590198</v>
      </c>
      <c r="BT51" s="232" t="s">
        <v>23</v>
      </c>
      <c r="BU51" s="162">
        <f>IF(COUNT(B51,D51,F51,H51,J51,L51,N51,P51,R51,T51,V51,X51,Z51,AB51,AD51,AF51,AH51,AJ51,AL51,AN51,AP51,AR51,AT51,AV51,AX51,AZ51,BB51,BD51,BF51,BH51)&gt;1,STDEV(B51,D51,F51,H51,J51,L51,N51,P51,R51,T51,V51,X51,Z51,AB51,AD51,AF51,AH51,AJ51,AL51,AN51,AP51,AR51,AT51,AV51,AX51,AZ51,BB51,BD51,BF51,BH51),"?")</f>
        <v>5.0017614423567069</v>
      </c>
      <c r="BV51" s="233" t="s">
        <v>23</v>
      </c>
      <c r="BW51" s="163">
        <f>IF(COUNT(B51)&gt;0,B51,"?")</f>
        <v>55.278766310794779</v>
      </c>
      <c r="BX51" s="234" t="s">
        <v>23</v>
      </c>
    </row>
    <row r="52" spans="1:76" x14ac:dyDescent="0.2">
      <c r="A52" s="95"/>
      <c r="B52" s="112"/>
      <c r="C52" s="113"/>
      <c r="D52" s="96"/>
      <c r="E52" s="97"/>
      <c r="F52" s="96"/>
      <c r="G52" s="97"/>
      <c r="H52" s="96"/>
      <c r="I52" s="97"/>
      <c r="J52" s="96"/>
      <c r="K52" s="97"/>
      <c r="L52" s="96"/>
      <c r="M52" s="97"/>
      <c r="N52" s="96"/>
      <c r="O52" s="97"/>
      <c r="P52" s="96"/>
      <c r="Q52" s="97"/>
      <c r="R52" s="96"/>
      <c r="S52" s="97"/>
      <c r="T52" s="96"/>
      <c r="U52" s="97"/>
      <c r="V52" s="96"/>
      <c r="W52" s="97"/>
      <c r="X52" s="96"/>
      <c r="Y52" s="97"/>
      <c r="Z52" s="96"/>
      <c r="AA52" s="97"/>
      <c r="AB52" s="96"/>
      <c r="AC52" s="97"/>
      <c r="AD52" s="96"/>
      <c r="AE52" s="97"/>
      <c r="AF52" s="96"/>
      <c r="AG52" s="97"/>
      <c r="AH52" s="96"/>
      <c r="AI52" s="97"/>
      <c r="AJ52" s="96"/>
      <c r="AK52" s="97"/>
      <c r="AL52" s="96"/>
      <c r="AM52" s="97"/>
      <c r="AN52" s="96"/>
      <c r="AO52" s="97"/>
      <c r="AP52" s="96"/>
      <c r="AQ52" s="97"/>
      <c r="AR52" s="96"/>
      <c r="AS52" s="97"/>
      <c r="AT52" s="96"/>
      <c r="AU52" s="97"/>
      <c r="AV52" s="96"/>
      <c r="AW52" s="97"/>
      <c r="AX52" s="96"/>
      <c r="AY52" s="97"/>
      <c r="AZ52" s="96"/>
      <c r="BA52" s="97"/>
      <c r="BB52" s="96"/>
      <c r="BC52" s="97"/>
      <c r="BD52" s="96"/>
      <c r="BE52" s="97"/>
      <c r="BF52" s="96"/>
      <c r="BG52" s="97"/>
      <c r="BH52" s="96"/>
      <c r="BI52" s="97"/>
      <c r="BK52" s="16"/>
      <c r="BL52" s="15"/>
      <c r="BM52" s="38"/>
      <c r="BN52" s="34"/>
      <c r="BO52" s="39"/>
      <c r="BP52" s="40"/>
      <c r="BQ52" s="14"/>
      <c r="BR52" s="94"/>
      <c r="BS52" s="13"/>
      <c r="BT52" s="14"/>
      <c r="BU52" s="13"/>
      <c r="BV52" s="14"/>
      <c r="BW52" s="13"/>
      <c r="BX52" s="14"/>
    </row>
    <row r="53" spans="1:76" x14ac:dyDescent="0.2">
      <c r="A53" s="9" t="s">
        <v>50</v>
      </c>
      <c r="B53" s="241">
        <v>0</v>
      </c>
      <c r="C53" s="242"/>
      <c r="D53" s="241">
        <v>0</v>
      </c>
      <c r="E53" s="242"/>
      <c r="F53" s="241">
        <v>0</v>
      </c>
      <c r="G53" s="242"/>
      <c r="H53" s="241">
        <v>0</v>
      </c>
      <c r="I53" s="242"/>
      <c r="J53" s="243"/>
      <c r="K53" s="244"/>
      <c r="L53" s="243"/>
      <c r="M53" s="244"/>
      <c r="N53" s="243"/>
      <c r="O53" s="244"/>
      <c r="P53" s="243"/>
      <c r="Q53" s="244"/>
      <c r="R53" s="243"/>
      <c r="S53" s="244"/>
      <c r="T53" s="243"/>
      <c r="U53" s="244"/>
      <c r="V53" s="243"/>
      <c r="W53" s="244"/>
      <c r="X53" s="243"/>
      <c r="Y53" s="244"/>
      <c r="Z53" s="243"/>
      <c r="AA53" s="244"/>
      <c r="AB53" s="243"/>
      <c r="AC53" s="244"/>
      <c r="AD53" s="243"/>
      <c r="AE53" s="244"/>
      <c r="AF53" s="243"/>
      <c r="AG53" s="244"/>
      <c r="AH53" s="243"/>
      <c r="AI53" s="244"/>
      <c r="AJ53" s="243"/>
      <c r="AK53" s="244"/>
      <c r="AL53" s="243"/>
      <c r="AM53" s="244"/>
      <c r="AN53" s="243"/>
      <c r="AO53" s="244"/>
      <c r="AP53" s="243"/>
      <c r="AQ53" s="244"/>
      <c r="AR53" s="243"/>
      <c r="AS53" s="244"/>
      <c r="AT53" s="243"/>
      <c r="AU53" s="244"/>
      <c r="AV53" s="243"/>
      <c r="AW53" s="244"/>
      <c r="AX53" s="243"/>
      <c r="AY53" s="244"/>
      <c r="AZ53" s="243"/>
      <c r="BA53" s="244"/>
      <c r="BB53" s="243"/>
      <c r="BC53" s="244"/>
      <c r="BD53" s="243"/>
      <c r="BE53" s="244"/>
      <c r="BF53" s="243"/>
      <c r="BG53" s="244"/>
      <c r="BH53" s="243"/>
      <c r="BI53" s="244"/>
      <c r="BL53" s="98">
        <f>COUNT(B53:BI53)</f>
        <v>4</v>
      </c>
      <c r="BM53" s="13"/>
      <c r="BN53" s="13"/>
      <c r="BO53" s="13"/>
      <c r="BP53" s="14"/>
      <c r="BQ53" s="14"/>
      <c r="BR53" s="14"/>
      <c r="BS53" s="117">
        <f>IF(COUNT(B53:BI53)&gt;0,AVERAGE(B53:BI53),"?")</f>
        <v>0</v>
      </c>
      <c r="BT53" s="117"/>
      <c r="BU53" s="13"/>
      <c r="BV53" s="14"/>
      <c r="BW53" s="13"/>
      <c r="BX53" s="14"/>
    </row>
    <row r="54" spans="1:76" x14ac:dyDescent="0.2">
      <c r="A54" s="9" t="s">
        <v>51</v>
      </c>
      <c r="B54" s="241">
        <v>1</v>
      </c>
      <c r="C54" s="242"/>
      <c r="D54" s="241">
        <v>1</v>
      </c>
      <c r="E54" s="242"/>
      <c r="F54" s="241">
        <v>1</v>
      </c>
      <c r="G54" s="242"/>
      <c r="H54" s="241">
        <v>1</v>
      </c>
      <c r="I54" s="242"/>
      <c r="J54" s="243"/>
      <c r="K54" s="244"/>
      <c r="L54" s="243"/>
      <c r="M54" s="244"/>
      <c r="N54" s="243"/>
      <c r="O54" s="244"/>
      <c r="P54" s="243"/>
      <c r="Q54" s="244"/>
      <c r="R54" s="243"/>
      <c r="S54" s="244"/>
      <c r="T54" s="243"/>
      <c r="U54" s="244"/>
      <c r="V54" s="243"/>
      <c r="W54" s="244"/>
      <c r="X54" s="243"/>
      <c r="Y54" s="244"/>
      <c r="Z54" s="243"/>
      <c r="AA54" s="244"/>
      <c r="AB54" s="243"/>
      <c r="AC54" s="244"/>
      <c r="AD54" s="243"/>
      <c r="AE54" s="244"/>
      <c r="AF54" s="243"/>
      <c r="AG54" s="244"/>
      <c r="AH54" s="243"/>
      <c r="AI54" s="244"/>
      <c r="AJ54" s="243"/>
      <c r="AK54" s="244"/>
      <c r="AL54" s="243"/>
      <c r="AM54" s="244"/>
      <c r="AN54" s="243"/>
      <c r="AO54" s="244"/>
      <c r="AP54" s="243"/>
      <c r="AQ54" s="244"/>
      <c r="AR54" s="243"/>
      <c r="AS54" s="244"/>
      <c r="AT54" s="243"/>
      <c r="AU54" s="244"/>
      <c r="AV54" s="243"/>
      <c r="AW54" s="244"/>
      <c r="AX54" s="243"/>
      <c r="AY54" s="244"/>
      <c r="AZ54" s="243"/>
      <c r="BA54" s="244"/>
      <c r="BB54" s="243"/>
      <c r="BC54" s="244"/>
      <c r="BD54" s="243"/>
      <c r="BE54" s="244"/>
      <c r="BF54" s="243"/>
      <c r="BG54" s="244"/>
      <c r="BH54" s="243"/>
      <c r="BI54" s="244"/>
      <c r="BL54" s="98">
        <f t="shared" ref="BL54:BL61" si="174">COUNT(B54:BI54)</f>
        <v>4</v>
      </c>
      <c r="BM54" s="13"/>
      <c r="BN54" s="13"/>
      <c r="BO54" s="13"/>
      <c r="BP54" s="14"/>
      <c r="BQ54" s="14"/>
      <c r="BR54" s="14"/>
      <c r="BS54" s="117">
        <f t="shared" ref="BS54:BS62" si="175">IF(COUNT(B54:BI54)&gt;0,AVERAGE(B54:BI54),"?")</f>
        <v>1</v>
      </c>
      <c r="BT54" s="117"/>
      <c r="BU54" s="13"/>
      <c r="BV54" s="14"/>
      <c r="BW54" s="13"/>
      <c r="BX54" s="14"/>
    </row>
    <row r="55" spans="1:76" x14ac:dyDescent="0.2">
      <c r="A55" s="9" t="s">
        <v>52</v>
      </c>
      <c r="B55" s="241">
        <v>1</v>
      </c>
      <c r="C55" s="242"/>
      <c r="D55" s="241">
        <v>1</v>
      </c>
      <c r="E55" s="242"/>
      <c r="F55" s="241">
        <v>1</v>
      </c>
      <c r="G55" s="242"/>
      <c r="H55" s="241">
        <v>1</v>
      </c>
      <c r="I55" s="242"/>
      <c r="J55" s="243"/>
      <c r="K55" s="244"/>
      <c r="L55" s="243"/>
      <c r="M55" s="244"/>
      <c r="N55" s="243"/>
      <c r="O55" s="244"/>
      <c r="P55" s="243"/>
      <c r="Q55" s="244"/>
      <c r="R55" s="243"/>
      <c r="S55" s="244"/>
      <c r="T55" s="243"/>
      <c r="U55" s="244"/>
      <c r="V55" s="243"/>
      <c r="W55" s="244"/>
      <c r="X55" s="243"/>
      <c r="Y55" s="244"/>
      <c r="Z55" s="243"/>
      <c r="AA55" s="244"/>
      <c r="AB55" s="243"/>
      <c r="AC55" s="244"/>
      <c r="AD55" s="243"/>
      <c r="AE55" s="244"/>
      <c r="AF55" s="243"/>
      <c r="AG55" s="244"/>
      <c r="AH55" s="243"/>
      <c r="AI55" s="244"/>
      <c r="AJ55" s="243"/>
      <c r="AK55" s="244"/>
      <c r="AL55" s="243"/>
      <c r="AM55" s="244"/>
      <c r="AN55" s="243"/>
      <c r="AO55" s="244"/>
      <c r="AP55" s="243"/>
      <c r="AQ55" s="244"/>
      <c r="AR55" s="243"/>
      <c r="AS55" s="244"/>
      <c r="AT55" s="243"/>
      <c r="AU55" s="244"/>
      <c r="AV55" s="243"/>
      <c r="AW55" s="244"/>
      <c r="AX55" s="243"/>
      <c r="AY55" s="244"/>
      <c r="AZ55" s="243"/>
      <c r="BA55" s="244"/>
      <c r="BB55" s="243"/>
      <c r="BC55" s="244"/>
      <c r="BD55" s="243"/>
      <c r="BE55" s="244"/>
      <c r="BF55" s="243"/>
      <c r="BG55" s="244"/>
      <c r="BH55" s="243"/>
      <c r="BI55" s="244"/>
      <c r="BL55" s="98">
        <f t="shared" si="174"/>
        <v>4</v>
      </c>
      <c r="BM55" s="13"/>
      <c r="BN55" s="13"/>
      <c r="BO55" s="13"/>
      <c r="BP55" s="14"/>
      <c r="BQ55" s="14"/>
      <c r="BR55" s="14"/>
      <c r="BS55" s="117">
        <f t="shared" si="175"/>
        <v>1</v>
      </c>
      <c r="BT55" s="117"/>
      <c r="BU55" s="13"/>
      <c r="BV55" s="14"/>
      <c r="BW55" s="13"/>
      <c r="BX55" s="14"/>
    </row>
    <row r="56" spans="1:76" x14ac:dyDescent="0.2">
      <c r="A56" s="9" t="s">
        <v>53</v>
      </c>
      <c r="B56" s="241">
        <v>1</v>
      </c>
      <c r="C56" s="242"/>
      <c r="D56" s="241">
        <v>1</v>
      </c>
      <c r="E56" s="242"/>
      <c r="F56" s="241">
        <v>1</v>
      </c>
      <c r="G56" s="242"/>
      <c r="H56" s="241">
        <v>1</v>
      </c>
      <c r="I56" s="242"/>
      <c r="J56" s="243"/>
      <c r="K56" s="244"/>
      <c r="L56" s="243"/>
      <c r="M56" s="244"/>
      <c r="N56" s="243"/>
      <c r="O56" s="244"/>
      <c r="P56" s="243"/>
      <c r="Q56" s="244"/>
      <c r="R56" s="243"/>
      <c r="S56" s="244"/>
      <c r="T56" s="243"/>
      <c r="U56" s="244"/>
      <c r="V56" s="243"/>
      <c r="W56" s="244"/>
      <c r="X56" s="243"/>
      <c r="Y56" s="244"/>
      <c r="Z56" s="243"/>
      <c r="AA56" s="244"/>
      <c r="AB56" s="243"/>
      <c r="AC56" s="244"/>
      <c r="AD56" s="243"/>
      <c r="AE56" s="244"/>
      <c r="AF56" s="243"/>
      <c r="AG56" s="244"/>
      <c r="AH56" s="243"/>
      <c r="AI56" s="244"/>
      <c r="AJ56" s="243"/>
      <c r="AK56" s="244"/>
      <c r="AL56" s="243"/>
      <c r="AM56" s="244"/>
      <c r="AN56" s="243"/>
      <c r="AO56" s="244"/>
      <c r="AP56" s="243"/>
      <c r="AQ56" s="244"/>
      <c r="AR56" s="243"/>
      <c r="AS56" s="244"/>
      <c r="AT56" s="243"/>
      <c r="AU56" s="244"/>
      <c r="AV56" s="243"/>
      <c r="AW56" s="244"/>
      <c r="AX56" s="243"/>
      <c r="AY56" s="244"/>
      <c r="AZ56" s="243"/>
      <c r="BA56" s="244"/>
      <c r="BB56" s="243"/>
      <c r="BC56" s="244"/>
      <c r="BD56" s="243"/>
      <c r="BE56" s="244"/>
      <c r="BF56" s="243"/>
      <c r="BG56" s="244"/>
      <c r="BH56" s="243"/>
      <c r="BI56" s="244"/>
      <c r="BL56" s="98">
        <f t="shared" si="174"/>
        <v>4</v>
      </c>
      <c r="BM56" s="13"/>
      <c r="BN56" s="13"/>
      <c r="BO56" s="13"/>
      <c r="BP56" s="14"/>
      <c r="BQ56" s="14"/>
      <c r="BR56" s="14"/>
      <c r="BS56" s="117">
        <f t="shared" si="175"/>
        <v>1</v>
      </c>
      <c r="BT56" s="117"/>
      <c r="BU56" s="13"/>
      <c r="BV56" s="14"/>
      <c r="BW56" s="13"/>
      <c r="BX56" s="14"/>
    </row>
    <row r="57" spans="1:76" x14ac:dyDescent="0.2">
      <c r="A57" s="9" t="s">
        <v>54</v>
      </c>
      <c r="B57" s="241">
        <v>1</v>
      </c>
      <c r="C57" s="242"/>
      <c r="D57" s="241">
        <v>1</v>
      </c>
      <c r="E57" s="242"/>
      <c r="F57" s="241">
        <v>1</v>
      </c>
      <c r="G57" s="242"/>
      <c r="H57" s="241">
        <v>1</v>
      </c>
      <c r="I57" s="242"/>
      <c r="J57" s="243"/>
      <c r="K57" s="244"/>
      <c r="L57" s="243"/>
      <c r="M57" s="244"/>
      <c r="N57" s="243"/>
      <c r="O57" s="244"/>
      <c r="P57" s="243"/>
      <c r="Q57" s="244"/>
      <c r="R57" s="243"/>
      <c r="S57" s="244"/>
      <c r="T57" s="243"/>
      <c r="U57" s="244"/>
      <c r="V57" s="243"/>
      <c r="W57" s="244"/>
      <c r="X57" s="243"/>
      <c r="Y57" s="244"/>
      <c r="Z57" s="243"/>
      <c r="AA57" s="244"/>
      <c r="AB57" s="243"/>
      <c r="AC57" s="244"/>
      <c r="AD57" s="243"/>
      <c r="AE57" s="244"/>
      <c r="AF57" s="243"/>
      <c r="AG57" s="244"/>
      <c r="AH57" s="243"/>
      <c r="AI57" s="244"/>
      <c r="AJ57" s="243"/>
      <c r="AK57" s="244"/>
      <c r="AL57" s="243"/>
      <c r="AM57" s="244"/>
      <c r="AN57" s="243"/>
      <c r="AO57" s="244"/>
      <c r="AP57" s="243"/>
      <c r="AQ57" s="244"/>
      <c r="AR57" s="243"/>
      <c r="AS57" s="244"/>
      <c r="AT57" s="243"/>
      <c r="AU57" s="244"/>
      <c r="AV57" s="243"/>
      <c r="AW57" s="244"/>
      <c r="AX57" s="243"/>
      <c r="AY57" s="244"/>
      <c r="AZ57" s="243"/>
      <c r="BA57" s="244"/>
      <c r="BB57" s="243"/>
      <c r="BC57" s="244"/>
      <c r="BD57" s="243"/>
      <c r="BE57" s="244"/>
      <c r="BF57" s="243"/>
      <c r="BG57" s="244"/>
      <c r="BH57" s="243"/>
      <c r="BI57" s="244"/>
      <c r="BL57" s="98">
        <f t="shared" si="174"/>
        <v>4</v>
      </c>
      <c r="BS57" s="117">
        <f t="shared" si="175"/>
        <v>1</v>
      </c>
      <c r="BT57" s="117"/>
    </row>
    <row r="58" spans="1:76" x14ac:dyDescent="0.2">
      <c r="A58" s="9" t="s">
        <v>55</v>
      </c>
      <c r="B58" s="241">
        <v>1</v>
      </c>
      <c r="C58" s="242"/>
      <c r="D58" s="241">
        <v>1</v>
      </c>
      <c r="E58" s="242"/>
      <c r="F58" s="241">
        <v>1</v>
      </c>
      <c r="G58" s="242"/>
      <c r="H58" s="241">
        <v>1</v>
      </c>
      <c r="I58" s="242"/>
      <c r="J58" s="243"/>
      <c r="K58" s="244"/>
      <c r="L58" s="243"/>
      <c r="M58" s="244"/>
      <c r="N58" s="243"/>
      <c r="O58" s="244"/>
      <c r="P58" s="243"/>
      <c r="Q58" s="244"/>
      <c r="R58" s="243"/>
      <c r="S58" s="244"/>
      <c r="T58" s="243"/>
      <c r="U58" s="244"/>
      <c r="V58" s="243"/>
      <c r="W58" s="244"/>
      <c r="X58" s="243"/>
      <c r="Y58" s="244"/>
      <c r="Z58" s="243"/>
      <c r="AA58" s="244"/>
      <c r="AB58" s="243"/>
      <c r="AC58" s="244"/>
      <c r="AD58" s="243"/>
      <c r="AE58" s="244"/>
      <c r="AF58" s="243"/>
      <c r="AG58" s="244"/>
      <c r="AH58" s="243"/>
      <c r="AI58" s="244"/>
      <c r="AJ58" s="243"/>
      <c r="AK58" s="244"/>
      <c r="AL58" s="243"/>
      <c r="AM58" s="244"/>
      <c r="AN58" s="243"/>
      <c r="AO58" s="244"/>
      <c r="AP58" s="243"/>
      <c r="AQ58" s="244"/>
      <c r="AR58" s="243"/>
      <c r="AS58" s="244"/>
      <c r="AT58" s="243"/>
      <c r="AU58" s="244"/>
      <c r="AV58" s="243"/>
      <c r="AW58" s="244"/>
      <c r="AX58" s="243"/>
      <c r="AY58" s="244"/>
      <c r="AZ58" s="243"/>
      <c r="BA58" s="244"/>
      <c r="BB58" s="243"/>
      <c r="BC58" s="244"/>
      <c r="BD58" s="243"/>
      <c r="BE58" s="244"/>
      <c r="BF58" s="243"/>
      <c r="BG58" s="244"/>
      <c r="BH58" s="243"/>
      <c r="BI58" s="244"/>
      <c r="BL58" s="98">
        <f t="shared" si="174"/>
        <v>4</v>
      </c>
      <c r="BS58" s="117">
        <f t="shared" si="175"/>
        <v>1</v>
      </c>
      <c r="BT58" s="117"/>
    </row>
    <row r="59" spans="1:76" x14ac:dyDescent="0.2">
      <c r="A59" s="9" t="s">
        <v>56</v>
      </c>
      <c r="B59" s="241">
        <v>1</v>
      </c>
      <c r="C59" s="242"/>
      <c r="D59" s="241">
        <v>1</v>
      </c>
      <c r="E59" s="242"/>
      <c r="F59" s="241">
        <v>1</v>
      </c>
      <c r="G59" s="242"/>
      <c r="H59" s="241">
        <v>1</v>
      </c>
      <c r="I59" s="242"/>
      <c r="J59" s="243"/>
      <c r="K59" s="244"/>
      <c r="L59" s="243"/>
      <c r="M59" s="244"/>
      <c r="N59" s="243"/>
      <c r="O59" s="244"/>
      <c r="P59" s="243"/>
      <c r="Q59" s="244"/>
      <c r="R59" s="243"/>
      <c r="S59" s="244"/>
      <c r="T59" s="243"/>
      <c r="U59" s="244"/>
      <c r="V59" s="243"/>
      <c r="W59" s="244"/>
      <c r="X59" s="243"/>
      <c r="Y59" s="244"/>
      <c r="Z59" s="243"/>
      <c r="AA59" s="244"/>
      <c r="AB59" s="243"/>
      <c r="AC59" s="244"/>
      <c r="AD59" s="243"/>
      <c r="AE59" s="244"/>
      <c r="AF59" s="243"/>
      <c r="AG59" s="244"/>
      <c r="AH59" s="243"/>
      <c r="AI59" s="244"/>
      <c r="AJ59" s="243"/>
      <c r="AK59" s="244"/>
      <c r="AL59" s="243"/>
      <c r="AM59" s="244"/>
      <c r="AN59" s="243"/>
      <c r="AO59" s="244"/>
      <c r="AP59" s="243"/>
      <c r="AQ59" s="244"/>
      <c r="AR59" s="243"/>
      <c r="AS59" s="244"/>
      <c r="AT59" s="243"/>
      <c r="AU59" s="244"/>
      <c r="AV59" s="243"/>
      <c r="AW59" s="244"/>
      <c r="AX59" s="243"/>
      <c r="AY59" s="244"/>
      <c r="AZ59" s="243"/>
      <c r="BA59" s="244"/>
      <c r="BB59" s="243"/>
      <c r="BC59" s="244"/>
      <c r="BD59" s="243"/>
      <c r="BE59" s="244"/>
      <c r="BF59" s="243"/>
      <c r="BG59" s="244"/>
      <c r="BH59" s="243"/>
      <c r="BI59" s="244"/>
      <c r="BL59" s="98">
        <f t="shared" si="174"/>
        <v>4</v>
      </c>
      <c r="BS59" s="117">
        <f t="shared" si="175"/>
        <v>1</v>
      </c>
      <c r="BT59" s="117"/>
    </row>
    <row r="60" spans="1:76" x14ac:dyDescent="0.2">
      <c r="A60" s="9" t="s">
        <v>57</v>
      </c>
      <c r="B60" s="241">
        <v>1</v>
      </c>
      <c r="C60" s="242"/>
      <c r="D60" s="241">
        <v>1</v>
      </c>
      <c r="E60" s="242"/>
      <c r="F60" s="241">
        <v>1</v>
      </c>
      <c r="G60" s="242"/>
      <c r="H60" s="241">
        <v>1</v>
      </c>
      <c r="I60" s="242"/>
      <c r="J60" s="243"/>
      <c r="K60" s="244"/>
      <c r="L60" s="243"/>
      <c r="M60" s="244"/>
      <c r="N60" s="243"/>
      <c r="O60" s="244"/>
      <c r="P60" s="243"/>
      <c r="Q60" s="244"/>
      <c r="R60" s="243"/>
      <c r="S60" s="244"/>
      <c r="T60" s="243"/>
      <c r="U60" s="244"/>
      <c r="V60" s="243"/>
      <c r="W60" s="244"/>
      <c r="X60" s="243"/>
      <c r="Y60" s="244"/>
      <c r="Z60" s="243"/>
      <c r="AA60" s="244"/>
      <c r="AB60" s="243"/>
      <c r="AC60" s="244"/>
      <c r="AD60" s="243"/>
      <c r="AE60" s="244"/>
      <c r="AF60" s="243"/>
      <c r="AG60" s="244"/>
      <c r="AH60" s="243"/>
      <c r="AI60" s="244"/>
      <c r="AJ60" s="243"/>
      <c r="AK60" s="244"/>
      <c r="AL60" s="243"/>
      <c r="AM60" s="244"/>
      <c r="AN60" s="243"/>
      <c r="AO60" s="244"/>
      <c r="AP60" s="243"/>
      <c r="AQ60" s="244"/>
      <c r="AR60" s="243"/>
      <c r="AS60" s="244"/>
      <c r="AT60" s="243"/>
      <c r="AU60" s="244"/>
      <c r="AV60" s="243"/>
      <c r="AW60" s="244"/>
      <c r="AX60" s="243"/>
      <c r="AY60" s="244"/>
      <c r="AZ60" s="243"/>
      <c r="BA60" s="244"/>
      <c r="BB60" s="243"/>
      <c r="BC60" s="244"/>
      <c r="BD60" s="243"/>
      <c r="BE60" s="244"/>
      <c r="BF60" s="243"/>
      <c r="BG60" s="244"/>
      <c r="BH60" s="243"/>
      <c r="BI60" s="244"/>
      <c r="BL60" s="98">
        <f t="shared" si="174"/>
        <v>4</v>
      </c>
      <c r="BS60" s="117">
        <f t="shared" si="175"/>
        <v>1</v>
      </c>
      <c r="BT60" s="117"/>
    </row>
    <row r="61" spans="1:76" x14ac:dyDescent="0.2">
      <c r="A61" s="9" t="s">
        <v>58</v>
      </c>
      <c r="B61" s="241">
        <v>1</v>
      </c>
      <c r="C61" s="242"/>
      <c r="D61" s="241">
        <v>1</v>
      </c>
      <c r="E61" s="242"/>
      <c r="F61" s="241">
        <v>1</v>
      </c>
      <c r="G61" s="242"/>
      <c r="H61" s="241">
        <v>1</v>
      </c>
      <c r="I61" s="242"/>
      <c r="J61" s="243"/>
      <c r="K61" s="244"/>
      <c r="L61" s="243"/>
      <c r="M61" s="244"/>
      <c r="N61" s="243"/>
      <c r="O61" s="244"/>
      <c r="P61" s="243"/>
      <c r="Q61" s="244"/>
      <c r="R61" s="243"/>
      <c r="S61" s="244"/>
      <c r="T61" s="243"/>
      <c r="U61" s="244"/>
      <c r="V61" s="243"/>
      <c r="W61" s="244"/>
      <c r="X61" s="243"/>
      <c r="Y61" s="244"/>
      <c r="Z61" s="243"/>
      <c r="AA61" s="244"/>
      <c r="AB61" s="243"/>
      <c r="AC61" s="244"/>
      <c r="AD61" s="243"/>
      <c r="AE61" s="244"/>
      <c r="AF61" s="243"/>
      <c r="AG61" s="244"/>
      <c r="AH61" s="243"/>
      <c r="AI61" s="244"/>
      <c r="AJ61" s="243"/>
      <c r="AK61" s="244"/>
      <c r="AL61" s="243"/>
      <c r="AM61" s="244"/>
      <c r="AN61" s="243"/>
      <c r="AO61" s="244"/>
      <c r="AP61" s="243"/>
      <c r="AQ61" s="244"/>
      <c r="AR61" s="243"/>
      <c r="AS61" s="244"/>
      <c r="AT61" s="243"/>
      <c r="AU61" s="244"/>
      <c r="AV61" s="243"/>
      <c r="AW61" s="244"/>
      <c r="AX61" s="243"/>
      <c r="AY61" s="244"/>
      <c r="AZ61" s="243"/>
      <c r="BA61" s="244"/>
      <c r="BB61" s="243"/>
      <c r="BC61" s="244"/>
      <c r="BD61" s="243"/>
      <c r="BE61" s="244"/>
      <c r="BF61" s="243"/>
      <c r="BG61" s="244"/>
      <c r="BH61" s="243"/>
      <c r="BI61" s="244"/>
      <c r="BL61" s="98">
        <f t="shared" si="174"/>
        <v>4</v>
      </c>
      <c r="BS61" s="117">
        <f t="shared" si="175"/>
        <v>1</v>
      </c>
      <c r="BT61" s="117"/>
    </row>
    <row r="62" spans="1:76" x14ac:dyDescent="0.2">
      <c r="A62" s="9" t="s">
        <v>59</v>
      </c>
      <c r="B62" s="241">
        <v>1</v>
      </c>
      <c r="C62" s="242"/>
      <c r="D62" s="241">
        <v>1</v>
      </c>
      <c r="E62" s="242"/>
      <c r="F62" s="241">
        <v>1</v>
      </c>
      <c r="G62" s="242"/>
      <c r="H62" s="241">
        <v>1</v>
      </c>
      <c r="I62" s="242"/>
      <c r="J62" s="243"/>
      <c r="K62" s="244"/>
      <c r="L62" s="243"/>
      <c r="M62" s="244"/>
      <c r="N62" s="243"/>
      <c r="O62" s="244"/>
      <c r="P62" s="243"/>
      <c r="Q62" s="244"/>
      <c r="R62" s="243"/>
      <c r="S62" s="244"/>
      <c r="T62" s="243"/>
      <c r="U62" s="244"/>
      <c r="V62" s="243"/>
      <c r="W62" s="244"/>
      <c r="X62" s="243"/>
      <c r="Y62" s="244"/>
      <c r="Z62" s="243"/>
      <c r="AA62" s="244"/>
      <c r="AB62" s="243"/>
      <c r="AC62" s="244"/>
      <c r="AD62" s="243"/>
      <c r="AE62" s="244"/>
      <c r="AF62" s="243"/>
      <c r="AG62" s="244"/>
      <c r="AH62" s="243"/>
      <c r="AI62" s="244"/>
      <c r="AJ62" s="243"/>
      <c r="AK62" s="244"/>
      <c r="AL62" s="243"/>
      <c r="AM62" s="244"/>
      <c r="AN62" s="243"/>
      <c r="AO62" s="244"/>
      <c r="AP62" s="243"/>
      <c r="AQ62" s="244"/>
      <c r="AR62" s="243"/>
      <c r="AS62" s="244"/>
      <c r="AT62" s="243"/>
      <c r="AU62" s="244"/>
      <c r="AV62" s="243"/>
      <c r="AW62" s="244"/>
      <c r="AX62" s="243"/>
      <c r="AY62" s="244"/>
      <c r="AZ62" s="243"/>
      <c r="BA62" s="244"/>
      <c r="BB62" s="243"/>
      <c r="BC62" s="244"/>
      <c r="BD62" s="243"/>
      <c r="BE62" s="244"/>
      <c r="BF62" s="243"/>
      <c r="BG62" s="244"/>
      <c r="BH62" s="243"/>
      <c r="BI62" s="244"/>
      <c r="BL62" s="98">
        <f>COUNT(B62:BI62)</f>
        <v>4</v>
      </c>
      <c r="BS62" s="117">
        <f t="shared" si="175"/>
        <v>1</v>
      </c>
      <c r="BT62" s="117"/>
    </row>
    <row r="63" spans="1:76" x14ac:dyDescent="0.2">
      <c r="A63" s="2" t="s">
        <v>130</v>
      </c>
      <c r="B63" s="114">
        <v>1.1379999999999999</v>
      </c>
    </row>
    <row r="64" spans="1:76" x14ac:dyDescent="0.2">
      <c r="B64" s="114">
        <v>1.198</v>
      </c>
    </row>
    <row r="65" spans="1:2" x14ac:dyDescent="0.2">
      <c r="B65" s="114">
        <v>1.014</v>
      </c>
    </row>
    <row r="66" spans="1:2" x14ac:dyDescent="0.2">
      <c r="B66" s="114">
        <v>1.4159999999999999</v>
      </c>
    </row>
    <row r="67" spans="1:2" x14ac:dyDescent="0.2">
      <c r="B67" s="114">
        <v>1.2450000000000001</v>
      </c>
    </row>
    <row r="68" spans="1:2" x14ac:dyDescent="0.2">
      <c r="B68" s="114">
        <v>1.306</v>
      </c>
    </row>
    <row r="69" spans="1:2" x14ac:dyDescent="0.2">
      <c r="B69" s="114">
        <v>1.423</v>
      </c>
    </row>
    <row r="70" spans="1:2" x14ac:dyDescent="0.2">
      <c r="B70" s="114">
        <v>1.5269999999999999</v>
      </c>
    </row>
    <row r="71" spans="1:2" x14ac:dyDescent="0.2">
      <c r="B71" s="114">
        <v>1.101</v>
      </c>
    </row>
    <row r="72" spans="1:2" x14ac:dyDescent="0.2">
      <c r="B72" s="114">
        <v>1.3069999999999999</v>
      </c>
    </row>
    <row r="73" spans="1:2" x14ac:dyDescent="0.2">
      <c r="A73" s="2" t="s">
        <v>132</v>
      </c>
      <c r="B73" s="114">
        <f>AVERAGE(B63:B72)</f>
        <v>1.2674999999999998</v>
      </c>
    </row>
    <row r="74" spans="1:2" x14ac:dyDescent="0.2">
      <c r="A74" s="2" t="s">
        <v>133</v>
      </c>
      <c r="B74" s="114">
        <f>STDEV(B63:B72)</f>
        <v>0.16010638824093051</v>
      </c>
    </row>
    <row r="75" spans="1:2" x14ac:dyDescent="0.2">
      <c r="A75" s="2" t="s">
        <v>134</v>
      </c>
      <c r="B75" s="114">
        <f>MIN(B63:B72)</f>
        <v>1.014</v>
      </c>
    </row>
    <row r="76" spans="1:2" x14ac:dyDescent="0.2">
      <c r="A76" s="2" t="s">
        <v>135</v>
      </c>
      <c r="B76" s="114">
        <f>MAX(B63:B72)</f>
        <v>1.5269999999999999</v>
      </c>
    </row>
    <row r="77" spans="1:2" x14ac:dyDescent="0.2">
      <c r="A77" s="2" t="s">
        <v>131</v>
      </c>
      <c r="B77" s="114">
        <v>0.62</v>
      </c>
    </row>
    <row r="78" spans="1:2" x14ac:dyDescent="0.2">
      <c r="B78" s="114">
        <v>0.66700000000000004</v>
      </c>
    </row>
    <row r="79" spans="1:2" x14ac:dyDescent="0.2">
      <c r="B79" s="114">
        <v>0.72499999999999998</v>
      </c>
    </row>
    <row r="80" spans="1:2" x14ac:dyDescent="0.2">
      <c r="B80" s="114">
        <v>0.72399999999999998</v>
      </c>
    </row>
    <row r="81" spans="1:2" x14ac:dyDescent="0.2">
      <c r="B81" s="114">
        <v>0.70799999999999996</v>
      </c>
    </row>
    <row r="82" spans="1:2" x14ac:dyDescent="0.2">
      <c r="B82" s="114">
        <v>0.73399999999999999</v>
      </c>
    </row>
    <row r="83" spans="1:2" x14ac:dyDescent="0.2">
      <c r="B83" s="114">
        <v>0.622</v>
      </c>
    </row>
    <row r="84" spans="1:2" x14ac:dyDescent="0.2">
      <c r="B84" s="114">
        <v>0.503</v>
      </c>
    </row>
    <row r="85" spans="1:2" x14ac:dyDescent="0.2">
      <c r="B85" s="114">
        <v>0.56000000000000005</v>
      </c>
    </row>
    <row r="86" spans="1:2" x14ac:dyDescent="0.2">
      <c r="B86" s="114">
        <v>0.64100000000000001</v>
      </c>
    </row>
    <row r="87" spans="1:2" x14ac:dyDescent="0.2">
      <c r="A87" s="2" t="s">
        <v>132</v>
      </c>
      <c r="B87" s="114">
        <f>AVERAGE(B77:B86)</f>
        <v>0.65039999999999998</v>
      </c>
    </row>
    <row r="88" spans="1:2" x14ac:dyDescent="0.2">
      <c r="A88" s="2" t="s">
        <v>133</v>
      </c>
      <c r="B88" s="114">
        <f>STDEV(B77:B86)</f>
        <v>7.6943269144655019E-2</v>
      </c>
    </row>
    <row r="89" spans="1:2" x14ac:dyDescent="0.2">
      <c r="A89" s="2" t="s">
        <v>134</v>
      </c>
      <c r="B89" s="114">
        <f>MIN(B77:B86)</f>
        <v>0.503</v>
      </c>
    </row>
    <row r="90" spans="1:2" x14ac:dyDescent="0.2">
      <c r="A90" s="2" t="s">
        <v>135</v>
      </c>
      <c r="B90" s="114">
        <f>MAX(B77:B86)</f>
        <v>0.73399999999999999</v>
      </c>
    </row>
  </sheetData>
  <mergeCells count="300">
    <mergeCell ref="BB62:BC62"/>
    <mergeCell ref="BD62:BE62"/>
    <mergeCell ref="BF62:BG62"/>
    <mergeCell ref="BH62:BI62"/>
    <mergeCell ref="AP62:AQ62"/>
    <mergeCell ref="AR62:AS62"/>
    <mergeCell ref="AT62:AU62"/>
    <mergeCell ref="AV62:AW62"/>
    <mergeCell ref="AX62:AY62"/>
    <mergeCell ref="AZ62:BA62"/>
    <mergeCell ref="AD62:AE62"/>
    <mergeCell ref="AF62:AG62"/>
    <mergeCell ref="AH62:AI62"/>
    <mergeCell ref="AJ62:AK62"/>
    <mergeCell ref="AL62:AM62"/>
    <mergeCell ref="AN62:AO62"/>
    <mergeCell ref="R62:S62"/>
    <mergeCell ref="T62:U62"/>
    <mergeCell ref="V62:W62"/>
    <mergeCell ref="X62:Y62"/>
    <mergeCell ref="Z62:AA62"/>
    <mergeCell ref="AB62:AC62"/>
    <mergeCell ref="BD61:BE61"/>
    <mergeCell ref="BF61:BG61"/>
    <mergeCell ref="BH61:BI61"/>
    <mergeCell ref="D62:E62"/>
    <mergeCell ref="F62:G62"/>
    <mergeCell ref="H62:I62"/>
    <mergeCell ref="J62:K62"/>
    <mergeCell ref="L62:M62"/>
    <mergeCell ref="N62:O62"/>
    <mergeCell ref="P62:Q62"/>
    <mergeCell ref="AR61:AS61"/>
    <mergeCell ref="AT61:AU61"/>
    <mergeCell ref="AV61:AW61"/>
    <mergeCell ref="AX61:AY61"/>
    <mergeCell ref="AZ61:BA61"/>
    <mergeCell ref="BB61:BC61"/>
    <mergeCell ref="AF61:AG61"/>
    <mergeCell ref="AH61:AI61"/>
    <mergeCell ref="AJ61:AK61"/>
    <mergeCell ref="AL61:AM61"/>
    <mergeCell ref="AN61:AO61"/>
    <mergeCell ref="AP61:AQ61"/>
    <mergeCell ref="T61:U61"/>
    <mergeCell ref="V61:W61"/>
    <mergeCell ref="X61:Y61"/>
    <mergeCell ref="Z61:AA61"/>
    <mergeCell ref="AB61:AC61"/>
    <mergeCell ref="AD61:AE61"/>
    <mergeCell ref="H61:I61"/>
    <mergeCell ref="J61:K61"/>
    <mergeCell ref="L61:M61"/>
    <mergeCell ref="N61:O61"/>
    <mergeCell ref="P61:Q61"/>
    <mergeCell ref="R61:S61"/>
    <mergeCell ref="AX60:AY60"/>
    <mergeCell ref="AZ60:BA60"/>
    <mergeCell ref="BB60:BC60"/>
    <mergeCell ref="BD60:BE60"/>
    <mergeCell ref="BF60:BG60"/>
    <mergeCell ref="BH60:BI60"/>
    <mergeCell ref="AL60:AM60"/>
    <mergeCell ref="AN60:AO60"/>
    <mergeCell ref="AP60:AQ60"/>
    <mergeCell ref="AR60:AS60"/>
    <mergeCell ref="AT60:AU60"/>
    <mergeCell ref="AV60:AW60"/>
    <mergeCell ref="Z60:AA60"/>
    <mergeCell ref="AB60:AC60"/>
    <mergeCell ref="AD60:AE60"/>
    <mergeCell ref="AF60:AG60"/>
    <mergeCell ref="AH60:AI60"/>
    <mergeCell ref="AJ60:AK60"/>
    <mergeCell ref="N60:O60"/>
    <mergeCell ref="P60:Q60"/>
    <mergeCell ref="R60:S60"/>
    <mergeCell ref="T60:U60"/>
    <mergeCell ref="V60:W60"/>
    <mergeCell ref="X60:Y60"/>
    <mergeCell ref="AZ59:BA59"/>
    <mergeCell ref="BB59:BC59"/>
    <mergeCell ref="BD59:BE59"/>
    <mergeCell ref="BF59:BG59"/>
    <mergeCell ref="BH59:BI59"/>
    <mergeCell ref="D60:E60"/>
    <mergeCell ref="F60:G60"/>
    <mergeCell ref="H60:I60"/>
    <mergeCell ref="J60:K60"/>
    <mergeCell ref="L60:M60"/>
    <mergeCell ref="AN59:AO59"/>
    <mergeCell ref="AP59:AQ59"/>
    <mergeCell ref="AR59:AS59"/>
    <mergeCell ref="AT59:AU59"/>
    <mergeCell ref="AV59:AW59"/>
    <mergeCell ref="AX59:AY59"/>
    <mergeCell ref="AB59:AC59"/>
    <mergeCell ref="AD59:AE59"/>
    <mergeCell ref="AF59:AG59"/>
    <mergeCell ref="AH59:AI59"/>
    <mergeCell ref="AJ59:AK59"/>
    <mergeCell ref="AL59:AM59"/>
    <mergeCell ref="P59:Q59"/>
    <mergeCell ref="R59:S59"/>
    <mergeCell ref="T59:U59"/>
    <mergeCell ref="V59:W59"/>
    <mergeCell ref="X59:Y59"/>
    <mergeCell ref="Z59:AA59"/>
    <mergeCell ref="BB58:BC58"/>
    <mergeCell ref="BD58:BE58"/>
    <mergeCell ref="BF58:BG58"/>
    <mergeCell ref="BH58:BI58"/>
    <mergeCell ref="D59:E59"/>
    <mergeCell ref="F59:G59"/>
    <mergeCell ref="H59:I59"/>
    <mergeCell ref="J59:K59"/>
    <mergeCell ref="L59:M59"/>
    <mergeCell ref="N59:O59"/>
    <mergeCell ref="AP58:AQ58"/>
    <mergeCell ref="AR58:AS58"/>
    <mergeCell ref="AT58:AU58"/>
    <mergeCell ref="AV58:AW58"/>
    <mergeCell ref="AX58:AY58"/>
    <mergeCell ref="AZ58:BA58"/>
    <mergeCell ref="AD58:AE58"/>
    <mergeCell ref="AF58:AG58"/>
    <mergeCell ref="AH58:AI58"/>
    <mergeCell ref="AJ58:AK58"/>
    <mergeCell ref="AL58:AM58"/>
    <mergeCell ref="AN58:AO58"/>
    <mergeCell ref="R58:S58"/>
    <mergeCell ref="T58:U58"/>
    <mergeCell ref="V58:W58"/>
    <mergeCell ref="X58:Y58"/>
    <mergeCell ref="Z58:AA58"/>
    <mergeCell ref="AB58:AC58"/>
    <mergeCell ref="BD57:BE57"/>
    <mergeCell ref="Z57:AA57"/>
    <mergeCell ref="AB57:AC57"/>
    <mergeCell ref="AD57:AE57"/>
    <mergeCell ref="BF57:BG57"/>
    <mergeCell ref="BH57:BI57"/>
    <mergeCell ref="D58:E58"/>
    <mergeCell ref="F58:G58"/>
    <mergeCell ref="H58:I58"/>
    <mergeCell ref="J58:K58"/>
    <mergeCell ref="L58:M58"/>
    <mergeCell ref="N58:O58"/>
    <mergeCell ref="P58:Q58"/>
    <mergeCell ref="AR57:AS57"/>
    <mergeCell ref="AT57:AU57"/>
    <mergeCell ref="AV57:AW57"/>
    <mergeCell ref="AX57:AY57"/>
    <mergeCell ref="AZ57:BA57"/>
    <mergeCell ref="BB57:BC57"/>
    <mergeCell ref="AF57:AG57"/>
    <mergeCell ref="AH57:AI57"/>
    <mergeCell ref="AJ57:AK57"/>
    <mergeCell ref="AL57:AM57"/>
    <mergeCell ref="AN57:AO57"/>
    <mergeCell ref="AP57:AQ57"/>
    <mergeCell ref="T57:U57"/>
    <mergeCell ref="V57:W57"/>
    <mergeCell ref="X57:Y57"/>
    <mergeCell ref="Z56:AA56"/>
    <mergeCell ref="AB56:AC56"/>
    <mergeCell ref="AD56:AE56"/>
    <mergeCell ref="AF56:AG56"/>
    <mergeCell ref="AH56:AI56"/>
    <mergeCell ref="AJ56:AK56"/>
    <mergeCell ref="N56:O56"/>
    <mergeCell ref="P56:Q56"/>
    <mergeCell ref="R56:S56"/>
    <mergeCell ref="T56:U56"/>
    <mergeCell ref="V56:W56"/>
    <mergeCell ref="X56:Y56"/>
    <mergeCell ref="BD56:BE56"/>
    <mergeCell ref="BF56:BG56"/>
    <mergeCell ref="BH56:BI56"/>
    <mergeCell ref="AL56:AM56"/>
    <mergeCell ref="AN56:AO56"/>
    <mergeCell ref="AP56:AQ56"/>
    <mergeCell ref="AR56:AS56"/>
    <mergeCell ref="AT56:AU56"/>
    <mergeCell ref="AV56:AW56"/>
    <mergeCell ref="AX56:AY56"/>
    <mergeCell ref="AZ56:BA56"/>
    <mergeCell ref="BB56:BC56"/>
    <mergeCell ref="AZ55:BA55"/>
    <mergeCell ref="BB55:BC55"/>
    <mergeCell ref="BD55:BE55"/>
    <mergeCell ref="BF55:BG55"/>
    <mergeCell ref="BH55:BI55"/>
    <mergeCell ref="D56:E56"/>
    <mergeCell ref="F56:G56"/>
    <mergeCell ref="H56:I56"/>
    <mergeCell ref="J56:K56"/>
    <mergeCell ref="L56:M56"/>
    <mergeCell ref="AN55:AO55"/>
    <mergeCell ref="AP55:AQ55"/>
    <mergeCell ref="AR55:AS55"/>
    <mergeCell ref="AT55:AU55"/>
    <mergeCell ref="AV55:AW55"/>
    <mergeCell ref="AX55:AY55"/>
    <mergeCell ref="AB55:AC55"/>
    <mergeCell ref="AD55:AE55"/>
    <mergeCell ref="AF55:AG55"/>
    <mergeCell ref="AH55:AI55"/>
    <mergeCell ref="AJ55:AK55"/>
    <mergeCell ref="AL55:AM55"/>
    <mergeCell ref="P55:Q55"/>
    <mergeCell ref="R55:S55"/>
    <mergeCell ref="T55:U55"/>
    <mergeCell ref="V55:W55"/>
    <mergeCell ref="X55:Y55"/>
    <mergeCell ref="Z55:AA55"/>
    <mergeCell ref="BB54:BC54"/>
    <mergeCell ref="BD54:BE54"/>
    <mergeCell ref="BF54:BG54"/>
    <mergeCell ref="BH54:BI54"/>
    <mergeCell ref="D55:E55"/>
    <mergeCell ref="F55:G55"/>
    <mergeCell ref="H55:I55"/>
    <mergeCell ref="J55:K55"/>
    <mergeCell ref="L55:M55"/>
    <mergeCell ref="N55:O55"/>
    <mergeCell ref="AP54:AQ54"/>
    <mergeCell ref="AR54:AS54"/>
    <mergeCell ref="AT54:AU54"/>
    <mergeCell ref="AV54:AW54"/>
    <mergeCell ref="AX54:AY54"/>
    <mergeCell ref="AZ54:BA54"/>
    <mergeCell ref="AD54:AE54"/>
    <mergeCell ref="AF54:AG54"/>
    <mergeCell ref="AH54:AI54"/>
    <mergeCell ref="AJ54:AK54"/>
    <mergeCell ref="AL54:AM54"/>
    <mergeCell ref="AN54:AO54"/>
    <mergeCell ref="R54:S54"/>
    <mergeCell ref="T54:U54"/>
    <mergeCell ref="V54:W54"/>
    <mergeCell ref="X54:Y54"/>
    <mergeCell ref="Z54:AA54"/>
    <mergeCell ref="AB54:AC54"/>
    <mergeCell ref="BD53:BE53"/>
    <mergeCell ref="Z53:AA53"/>
    <mergeCell ref="AB53:AC53"/>
    <mergeCell ref="AD53:AE53"/>
    <mergeCell ref="BF53:BG53"/>
    <mergeCell ref="BH53:BI53"/>
    <mergeCell ref="D54:E54"/>
    <mergeCell ref="F54:G54"/>
    <mergeCell ref="H54:I54"/>
    <mergeCell ref="J54:K54"/>
    <mergeCell ref="L54:M54"/>
    <mergeCell ref="N54:O54"/>
    <mergeCell ref="P54:Q54"/>
    <mergeCell ref="AR53:AS53"/>
    <mergeCell ref="AT53:AU53"/>
    <mergeCell ref="AV53:AW53"/>
    <mergeCell ref="AX53:AY53"/>
    <mergeCell ref="AZ53:BA53"/>
    <mergeCell ref="BB53:BC53"/>
    <mergeCell ref="AF53:AG53"/>
    <mergeCell ref="AH53:AI53"/>
    <mergeCell ref="AJ53:AK53"/>
    <mergeCell ref="AL53:AM53"/>
    <mergeCell ref="AN53:AO53"/>
    <mergeCell ref="AP53:AQ53"/>
    <mergeCell ref="T53:U53"/>
    <mergeCell ref="V53:W53"/>
    <mergeCell ref="X53:Y53"/>
    <mergeCell ref="H53:I53"/>
    <mergeCell ref="J53:K53"/>
    <mergeCell ref="L53:M53"/>
    <mergeCell ref="N53:O53"/>
    <mergeCell ref="P53:Q53"/>
    <mergeCell ref="R53:S53"/>
    <mergeCell ref="B59:C59"/>
    <mergeCell ref="B60:C60"/>
    <mergeCell ref="B61:C61"/>
    <mergeCell ref="H57:I57"/>
    <mergeCell ref="J57:K57"/>
    <mergeCell ref="L57:M57"/>
    <mergeCell ref="N57:O57"/>
    <mergeCell ref="P57:Q57"/>
    <mergeCell ref="R57:S57"/>
    <mergeCell ref="B62:C62"/>
    <mergeCell ref="D53:E53"/>
    <mergeCell ref="F53:G53"/>
    <mergeCell ref="D57:E57"/>
    <mergeCell ref="F57:G57"/>
    <mergeCell ref="D61:E61"/>
    <mergeCell ref="F61:G61"/>
    <mergeCell ref="B53:C53"/>
    <mergeCell ref="B54:C54"/>
    <mergeCell ref="B55:C55"/>
    <mergeCell ref="B56:C56"/>
    <mergeCell ref="B57:C57"/>
    <mergeCell ref="B58:C58"/>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O42"/>
  <sheetViews>
    <sheetView workbookViewId="0">
      <pane xSplit="1" ySplit="1" topLeftCell="B2" activePane="bottomRight" state="frozen"/>
      <selection pane="topRight" activeCell="B1" sqref="B1"/>
      <selection pane="bottomLeft" activeCell="A2" sqref="A2"/>
      <selection pane="bottomRight" activeCell="B1" sqref="B1"/>
    </sheetView>
  </sheetViews>
  <sheetFormatPr defaultColWidth="9.140625" defaultRowHeight="12.75" x14ac:dyDescent="0.2"/>
  <cols>
    <col min="1" max="1" width="38.28515625" style="48" customWidth="1"/>
    <col min="2" max="6" width="9" style="48" customWidth="1"/>
    <col min="7" max="31" width="9.140625" style="48"/>
    <col min="32" max="32" width="2.85546875" style="48" customWidth="1"/>
    <col min="33" max="33" width="38.28515625" style="48" customWidth="1"/>
    <col min="34" max="34" width="4.42578125" style="48" customWidth="1"/>
    <col min="35" max="35" width="7.140625" style="48" customWidth="1"/>
    <col min="36" max="36" width="3.5703125" style="48" customWidth="1"/>
    <col min="37" max="39" width="7.140625" style="48" customWidth="1"/>
    <col min="40" max="16384" width="9.140625" style="48"/>
  </cols>
  <sheetData>
    <row r="1" spans="1:41" ht="64.5" thickBot="1" x14ac:dyDescent="0.25">
      <c r="A1" s="93" t="s">
        <v>12</v>
      </c>
      <c r="B1" s="191" t="s">
        <v>136</v>
      </c>
      <c r="C1" s="191" t="s">
        <v>136</v>
      </c>
      <c r="D1" s="191" t="s">
        <v>136</v>
      </c>
      <c r="E1" s="191" t="s">
        <v>136</v>
      </c>
      <c r="F1" s="191" t="s">
        <v>136</v>
      </c>
      <c r="G1" s="191" t="s">
        <v>136</v>
      </c>
      <c r="H1" s="191" t="s">
        <v>136</v>
      </c>
      <c r="I1" s="191" t="s">
        <v>136</v>
      </c>
      <c r="J1" s="191" t="s">
        <v>136</v>
      </c>
      <c r="K1" s="191" t="s">
        <v>136</v>
      </c>
      <c r="L1" s="191" t="s">
        <v>136</v>
      </c>
      <c r="M1" s="191" t="s">
        <v>136</v>
      </c>
      <c r="N1" s="191" t="s">
        <v>136</v>
      </c>
      <c r="O1" s="191" t="s">
        <v>136</v>
      </c>
      <c r="P1" s="92">
        <v>15</v>
      </c>
      <c r="Q1" s="92">
        <v>16</v>
      </c>
      <c r="R1" s="92">
        <v>17</v>
      </c>
      <c r="S1" s="92">
        <v>18</v>
      </c>
      <c r="T1" s="92">
        <v>19</v>
      </c>
      <c r="U1" s="92">
        <v>20</v>
      </c>
      <c r="V1" s="92">
        <v>21</v>
      </c>
      <c r="W1" s="92">
        <v>22</v>
      </c>
      <c r="X1" s="92">
        <v>23</v>
      </c>
      <c r="Y1" s="92">
        <v>24</v>
      </c>
      <c r="Z1" s="92">
        <v>25</v>
      </c>
      <c r="AA1" s="92">
        <v>26</v>
      </c>
      <c r="AB1" s="92">
        <v>27</v>
      </c>
      <c r="AC1" s="92">
        <v>28</v>
      </c>
      <c r="AD1" s="92">
        <v>29</v>
      </c>
      <c r="AE1" s="91">
        <v>30</v>
      </c>
      <c r="AG1" s="90" t="s">
        <v>12</v>
      </c>
      <c r="AH1" s="47" t="s">
        <v>13</v>
      </c>
      <c r="AI1" s="130" t="s">
        <v>14</v>
      </c>
      <c r="AJ1" s="130"/>
      <c r="AK1" s="130"/>
      <c r="AL1" s="47" t="s">
        <v>15</v>
      </c>
      <c r="AM1" s="47" t="s">
        <v>16</v>
      </c>
    </row>
    <row r="2" spans="1:41" ht="13.5" thickBot="1" x14ac:dyDescent="0.25">
      <c r="A2" s="84" t="s">
        <v>60</v>
      </c>
      <c r="B2" s="192">
        <v>55.91</v>
      </c>
      <c r="C2" s="193">
        <v>54.56</v>
      </c>
      <c r="D2" s="193">
        <v>53.57</v>
      </c>
      <c r="E2" s="193">
        <v>51.72</v>
      </c>
      <c r="F2" s="193">
        <v>59.17</v>
      </c>
      <c r="G2" s="193">
        <v>54.73</v>
      </c>
      <c r="H2" s="193">
        <v>52.07</v>
      </c>
      <c r="I2" s="193">
        <v>54.38</v>
      </c>
      <c r="J2" s="193">
        <v>54.41</v>
      </c>
      <c r="K2" s="194">
        <v>51.51</v>
      </c>
      <c r="L2" s="194">
        <v>54.79</v>
      </c>
      <c r="M2" s="194">
        <v>47.97</v>
      </c>
      <c r="N2" s="194">
        <v>55.76</v>
      </c>
      <c r="O2" s="194">
        <v>55.86</v>
      </c>
      <c r="P2" s="83"/>
      <c r="Q2" s="83"/>
      <c r="R2" s="83"/>
      <c r="S2" s="83"/>
      <c r="T2" s="83"/>
      <c r="U2" s="83"/>
      <c r="V2" s="83"/>
      <c r="W2" s="83"/>
      <c r="X2" s="83"/>
      <c r="Y2" s="83"/>
      <c r="Z2" s="83"/>
      <c r="AA2" s="83"/>
      <c r="AB2" s="83"/>
      <c r="AC2" s="83"/>
      <c r="AD2" s="83"/>
      <c r="AE2" s="82"/>
      <c r="AG2" s="89" t="str">
        <f>A2</f>
        <v>Egg bare diameter</v>
      </c>
      <c r="AH2" s="88">
        <f>COUNTA(B2:AE2)</f>
        <v>14</v>
      </c>
      <c r="AI2" s="87">
        <f>IF(SUM(B2:AE2)&gt;0,MIN(B2:AE2),"")</f>
        <v>47.97</v>
      </c>
      <c r="AJ2" s="85" t="str">
        <f t="shared" ref="AJ2:AJ9" si="0">IF(COUNT(AI2)&gt;0,"–","?")</f>
        <v>–</v>
      </c>
      <c r="AK2" s="86">
        <f>IF(SUM(B2:AE2)&gt;0,MAX(B2:AE2),"")</f>
        <v>59.17</v>
      </c>
      <c r="AL2" s="85">
        <f>IF(SUM(B2:AE2)&gt;0,AVERAGE(B2:AE2),"?")</f>
        <v>54.029285714285713</v>
      </c>
      <c r="AM2" s="85">
        <f>IF(COUNT(B2:AE2)&gt;1,STDEV(B2:AE2),"?")</f>
        <v>2.6366425745508373</v>
      </c>
    </row>
    <row r="3" spans="1:41" ht="13.5" thickBot="1" x14ac:dyDescent="0.25">
      <c r="A3" s="84" t="s">
        <v>61</v>
      </c>
      <c r="B3" s="192">
        <v>68.92</v>
      </c>
      <c r="C3" s="193">
        <v>67.5</v>
      </c>
      <c r="D3" s="193">
        <v>72.03</v>
      </c>
      <c r="E3" s="193">
        <v>69.62</v>
      </c>
      <c r="F3" s="193">
        <v>75.72</v>
      </c>
      <c r="G3" s="193">
        <v>70.739999999999995</v>
      </c>
      <c r="H3" s="193">
        <v>70.739999999999995</v>
      </c>
      <c r="I3" s="193">
        <v>72.63</v>
      </c>
      <c r="J3" s="193">
        <v>68.569999999999993</v>
      </c>
      <c r="K3" s="194">
        <v>68.67</v>
      </c>
      <c r="L3" s="194">
        <v>72.28</v>
      </c>
      <c r="M3" s="194">
        <v>65</v>
      </c>
      <c r="N3" s="194">
        <v>72.92</v>
      </c>
      <c r="O3" s="194">
        <v>73.739999999999995</v>
      </c>
      <c r="P3" s="83"/>
      <c r="Q3" s="83"/>
      <c r="R3" s="83"/>
      <c r="S3" s="83"/>
      <c r="T3" s="83"/>
      <c r="U3" s="83"/>
      <c r="V3" s="83"/>
      <c r="W3" s="83"/>
      <c r="X3" s="83"/>
      <c r="Y3" s="83"/>
      <c r="Z3" s="83"/>
      <c r="AA3" s="83"/>
      <c r="AB3" s="83"/>
      <c r="AC3" s="83"/>
      <c r="AD3" s="83"/>
      <c r="AE3" s="82"/>
      <c r="AG3" s="16" t="str">
        <f>A3</f>
        <v>Egg full diameter</v>
      </c>
      <c r="AH3" s="15">
        <f>COUNTA(B3:AE3)</f>
        <v>14</v>
      </c>
      <c r="AI3" s="38">
        <f>IF(SUM(B3:AE3)&gt;0,MIN(B3:AE3),"")</f>
        <v>65</v>
      </c>
      <c r="AJ3" s="13" t="str">
        <f t="shared" si="0"/>
        <v>–</v>
      </c>
      <c r="AK3" s="39">
        <f>IF(SUM(B3:AE3)&gt;0,MAX(B3:AE3),"")</f>
        <v>75.72</v>
      </c>
      <c r="AL3" s="13">
        <f>IF(SUM(B3:AE3)&gt;0,AVERAGE(B3:AE3),"?")</f>
        <v>70.648571428571429</v>
      </c>
      <c r="AM3" s="13">
        <f>IF(COUNT(B3:AE3)&gt;1,STDEV(B3:AE3),"?")</f>
        <v>2.8154706045836675</v>
      </c>
    </row>
    <row r="4" spans="1:41" x14ac:dyDescent="0.2">
      <c r="A4" s="79" t="s">
        <v>62</v>
      </c>
      <c r="B4" s="195">
        <v>5.88</v>
      </c>
      <c r="C4" s="196">
        <v>6.37</v>
      </c>
      <c r="D4" s="196">
        <v>6.25</v>
      </c>
      <c r="E4" s="196">
        <v>6.39</v>
      </c>
      <c r="F4" s="196">
        <v>7.42</v>
      </c>
      <c r="G4" s="196">
        <v>10.029999999999999</v>
      </c>
      <c r="H4" s="196">
        <v>7</v>
      </c>
      <c r="I4" s="196">
        <v>7.6</v>
      </c>
      <c r="J4" s="196">
        <v>8.73</v>
      </c>
      <c r="K4" s="197">
        <v>7.2</v>
      </c>
      <c r="L4" s="197">
        <v>6.92</v>
      </c>
      <c r="M4" s="197">
        <v>7.55</v>
      </c>
      <c r="N4" s="197">
        <v>7.74</v>
      </c>
      <c r="O4" s="197">
        <v>8.02</v>
      </c>
      <c r="P4" s="63"/>
      <c r="Q4" s="63"/>
      <c r="R4" s="63"/>
      <c r="S4" s="63"/>
      <c r="T4" s="63"/>
      <c r="U4" s="63"/>
      <c r="V4" s="63"/>
      <c r="W4" s="63"/>
      <c r="X4" s="63"/>
      <c r="Y4" s="63"/>
      <c r="Z4" s="63"/>
      <c r="AA4" s="63"/>
      <c r="AB4" s="63"/>
      <c r="AC4" s="63"/>
      <c r="AD4" s="63"/>
      <c r="AE4" s="78"/>
      <c r="AG4" s="16" t="str">
        <f>A4</f>
        <v>Process height</v>
      </c>
      <c r="AH4" s="15">
        <f>COUNTA(B4:AE6)</f>
        <v>42</v>
      </c>
      <c r="AI4" s="38">
        <f>IF(SUM(B4:AE6)&gt;0,MIN(B4:AE6),"")</f>
        <v>4.71</v>
      </c>
      <c r="AJ4" s="13" t="str">
        <f t="shared" si="0"/>
        <v>–</v>
      </c>
      <c r="AK4" s="39">
        <f>IF(SUM(B4:AE6)&gt;0,MAX(B4:AE6),"")</f>
        <v>10.029999999999999</v>
      </c>
      <c r="AL4" s="13">
        <f>IF(SUM(B4:AE6)&gt;0,AVERAGE(B4:AE6),"?")</f>
        <v>7.3757142857142881</v>
      </c>
      <c r="AM4" s="13">
        <f>IF(COUNT(B4:AE6)&gt;1,STDEV(B4:AE6),"?")</f>
        <v>1.0566725104899082</v>
      </c>
    </row>
    <row r="5" spans="1:41" x14ac:dyDescent="0.2">
      <c r="A5" s="61"/>
      <c r="B5" s="198">
        <v>6.09</v>
      </c>
      <c r="C5" s="199">
        <v>7.22</v>
      </c>
      <c r="D5" s="199">
        <v>6.79</v>
      </c>
      <c r="E5" s="199">
        <v>7.16</v>
      </c>
      <c r="F5" s="199">
        <v>7.4</v>
      </c>
      <c r="G5" s="199">
        <v>9.33</v>
      </c>
      <c r="H5" s="199">
        <v>7.98</v>
      </c>
      <c r="I5" s="199">
        <v>7.23</v>
      </c>
      <c r="J5" s="199">
        <v>7.28</v>
      </c>
      <c r="K5" s="200">
        <v>7.86</v>
      </c>
      <c r="L5" s="200">
        <v>4.71</v>
      </c>
      <c r="M5" s="200">
        <v>6.83</v>
      </c>
      <c r="N5" s="200">
        <v>6.26</v>
      </c>
      <c r="O5" s="200">
        <v>8.1</v>
      </c>
      <c r="P5" s="60"/>
      <c r="Q5" s="60"/>
      <c r="R5" s="60"/>
      <c r="S5" s="60"/>
      <c r="T5" s="60"/>
      <c r="U5" s="60"/>
      <c r="V5" s="60"/>
      <c r="W5" s="60"/>
      <c r="X5" s="60"/>
      <c r="Y5" s="60"/>
      <c r="Z5" s="60"/>
      <c r="AA5" s="60"/>
      <c r="AB5" s="60"/>
      <c r="AC5" s="60"/>
      <c r="AD5" s="60"/>
      <c r="AE5" s="81"/>
      <c r="AG5" s="16" t="str">
        <f>A7</f>
        <v>Process base width</v>
      </c>
      <c r="AH5" s="15">
        <f>COUNTA(B7:AE9)</f>
        <v>42</v>
      </c>
      <c r="AI5" s="38">
        <f>IF(SUM(B7:AE9)&gt;0,MIN(B7:AE9),"")</f>
        <v>3.59</v>
      </c>
      <c r="AJ5" s="13" t="str">
        <f t="shared" si="0"/>
        <v>–</v>
      </c>
      <c r="AK5" s="39">
        <f>IF(SUM(B7:AE9)&gt;0,MAX(B7:AE9),"")</f>
        <v>7.78</v>
      </c>
      <c r="AL5" s="13">
        <f>IF(SUM(B7:AE9)&gt;0,AVERAGE(B7:AE9),"?")</f>
        <v>6.1228571428571437</v>
      </c>
      <c r="AM5" s="13">
        <f>IF(COUNT(B7:AE9)&gt;1,STDEV(B7:AE9),"?")</f>
        <v>0.94539264191486072</v>
      </c>
      <c r="AO5" s="49"/>
    </row>
    <row r="6" spans="1:41" ht="13.5" thickBot="1" x14ac:dyDescent="0.25">
      <c r="A6" s="58"/>
      <c r="B6" s="201">
        <v>7.15</v>
      </c>
      <c r="C6" s="202">
        <v>7.98</v>
      </c>
      <c r="D6" s="202">
        <v>7.21</v>
      </c>
      <c r="E6" s="202">
        <v>7.9</v>
      </c>
      <c r="F6" s="202">
        <v>7.36</v>
      </c>
      <c r="G6" s="202">
        <v>9.85</v>
      </c>
      <c r="H6" s="202">
        <v>8.7100000000000009</v>
      </c>
      <c r="I6" s="202">
        <v>8.1300000000000008</v>
      </c>
      <c r="J6" s="202">
        <v>8.17</v>
      </c>
      <c r="K6" s="203">
        <v>6.21</v>
      </c>
      <c r="L6" s="203">
        <v>6.72</v>
      </c>
      <c r="M6" s="203">
        <v>6.89</v>
      </c>
      <c r="N6" s="203">
        <v>5.92</v>
      </c>
      <c r="O6" s="203">
        <v>8.24</v>
      </c>
      <c r="P6" s="57"/>
      <c r="Q6" s="57"/>
      <c r="R6" s="57"/>
      <c r="S6" s="57"/>
      <c r="T6" s="57"/>
      <c r="U6" s="57"/>
      <c r="V6" s="57"/>
      <c r="W6" s="57"/>
      <c r="X6" s="57"/>
      <c r="Y6" s="57"/>
      <c r="Z6" s="57"/>
      <c r="AA6" s="57"/>
      <c r="AB6" s="57"/>
      <c r="AC6" s="57"/>
      <c r="AD6" s="57"/>
      <c r="AE6" s="80"/>
      <c r="AG6" s="16" t="str">
        <f>A10</f>
        <v>Process base/height ratio</v>
      </c>
      <c r="AH6" s="15">
        <f>COUNT(B10:AE12)</f>
        <v>42</v>
      </c>
      <c r="AI6" s="21">
        <f>IF(SUM(B10:AE12)&gt;0,MIN(B10:AE12),"")</f>
        <v>0.45674300254452921</v>
      </c>
      <c r="AJ6" s="13" t="str">
        <f t="shared" si="0"/>
        <v>–</v>
      </c>
      <c r="AK6" s="22">
        <f>IF(SUM(B10:AE12)&gt;0,MAX(B10:AE12),"")</f>
        <v>1.256900212314225</v>
      </c>
      <c r="AL6" s="20">
        <f>IF(SUM(B10:AE12)&gt;0,AVERAGE(B10:AE12),"?")</f>
        <v>0.84410841759941291</v>
      </c>
      <c r="AM6" s="20">
        <f>IF(COUNT(B10:AE12)&gt;1,STDEV(B10:AE12),"?")</f>
        <v>0.16698928159332868</v>
      </c>
    </row>
    <row r="7" spans="1:41" x14ac:dyDescent="0.2">
      <c r="A7" s="79" t="s">
        <v>63</v>
      </c>
      <c r="B7" s="195">
        <v>5.07</v>
      </c>
      <c r="C7" s="196">
        <v>5.31</v>
      </c>
      <c r="D7" s="196">
        <v>6.12</v>
      </c>
      <c r="E7" s="196">
        <v>5.98</v>
      </c>
      <c r="F7" s="196">
        <v>6.3</v>
      </c>
      <c r="G7" s="196">
        <v>6.98</v>
      </c>
      <c r="H7" s="196">
        <v>6.28</v>
      </c>
      <c r="I7" s="196">
        <v>5.88</v>
      </c>
      <c r="J7" s="196">
        <v>6.3</v>
      </c>
      <c r="K7" s="197">
        <v>6.34</v>
      </c>
      <c r="L7" s="197">
        <v>6.87</v>
      </c>
      <c r="M7" s="197">
        <v>5.03</v>
      </c>
      <c r="N7" s="197">
        <v>6.75</v>
      </c>
      <c r="O7" s="197">
        <v>7.05</v>
      </c>
      <c r="P7" s="63"/>
      <c r="Q7" s="63"/>
      <c r="R7" s="63"/>
      <c r="S7" s="63"/>
      <c r="T7" s="63"/>
      <c r="U7" s="63"/>
      <c r="V7" s="63"/>
      <c r="W7" s="63"/>
      <c r="X7" s="63"/>
      <c r="Y7" s="63"/>
      <c r="Z7" s="63"/>
      <c r="AA7" s="63"/>
      <c r="AB7" s="63"/>
      <c r="AC7" s="63"/>
      <c r="AD7" s="63"/>
      <c r="AE7" s="78"/>
      <c r="AG7" s="16" t="e">
        <f>#REF!</f>
        <v>#REF!</v>
      </c>
      <c r="AH7" s="15">
        <f>COUNTA(#REF!)</f>
        <v>1</v>
      </c>
      <c r="AI7" s="38" t="e">
        <f>IF(SUM(#REF!)&gt;0,MIN(#REF!),"")</f>
        <v>#REF!</v>
      </c>
      <c r="AJ7" s="13" t="str">
        <f t="shared" si="0"/>
        <v>?</v>
      </c>
      <c r="AK7" s="39" t="e">
        <f>IF(SUM(#REF!)&gt;0,MAX(#REF!),"")</f>
        <v>#REF!</v>
      </c>
      <c r="AL7" s="13" t="e">
        <f>IF(SUM(#REF!)&gt;0,AVERAGE(#REF!),"?")</f>
        <v>#REF!</v>
      </c>
      <c r="AM7" s="13" t="str">
        <f>IF(COUNT(#REF!)&gt;1,STDEV(#REF!),"?")</f>
        <v>?</v>
      </c>
    </row>
    <row r="8" spans="1:41" x14ac:dyDescent="0.2">
      <c r="A8" s="61"/>
      <c r="B8" s="198">
        <v>4.24</v>
      </c>
      <c r="C8" s="199">
        <v>5.51</v>
      </c>
      <c r="D8" s="199">
        <v>7.45</v>
      </c>
      <c r="E8" s="199">
        <v>5.79</v>
      </c>
      <c r="F8" s="199">
        <v>7.45</v>
      </c>
      <c r="G8" s="199">
        <v>6.75</v>
      </c>
      <c r="H8" s="199">
        <v>6.41</v>
      </c>
      <c r="I8" s="199">
        <v>6.11</v>
      </c>
      <c r="J8" s="199">
        <v>5.07</v>
      </c>
      <c r="K8" s="200">
        <v>3.59</v>
      </c>
      <c r="L8" s="200">
        <v>5.92</v>
      </c>
      <c r="M8" s="200">
        <v>5.61</v>
      </c>
      <c r="N8" s="200">
        <v>7.78</v>
      </c>
      <c r="O8" s="200">
        <v>7.02</v>
      </c>
      <c r="P8" s="60"/>
      <c r="Q8" s="60"/>
      <c r="R8" s="60"/>
      <c r="S8" s="60"/>
      <c r="T8" s="60"/>
      <c r="U8" s="60"/>
      <c r="V8" s="60"/>
      <c r="W8" s="60"/>
      <c r="X8" s="60"/>
      <c r="Y8" s="60"/>
      <c r="Z8" s="60"/>
      <c r="AA8" s="60"/>
      <c r="AB8" s="60"/>
      <c r="AC8" s="60"/>
      <c r="AD8" s="60"/>
      <c r="AE8" s="59"/>
      <c r="AF8" s="55"/>
      <c r="AG8" s="16" t="str">
        <f>A13</f>
        <v>Inter-process distance</v>
      </c>
      <c r="AH8" s="15">
        <f>COUNTA(B13:AE15)</f>
        <v>42</v>
      </c>
      <c r="AI8" s="38">
        <f>IF(SUM(B13:AE15)&gt;0,MIN(B13:AE15),"")</f>
        <v>1.89</v>
      </c>
      <c r="AJ8" s="13" t="str">
        <f t="shared" si="0"/>
        <v>–</v>
      </c>
      <c r="AK8" s="39">
        <f>IF(SUM(B13:AE15)&gt;0,MAX(B13:AE15),"")</f>
        <v>4.9800000000000004</v>
      </c>
      <c r="AL8" s="13">
        <f>IF(SUM(B13:AE15)&gt;0,AVERAGE(B13:AE15),"?")</f>
        <v>3.1252380952380951</v>
      </c>
      <c r="AM8" s="13">
        <f>IF(COUNT(B13:AE15)&gt;1,STDEV(B13:AE15),"?")</f>
        <v>0.64243909494089813</v>
      </c>
    </row>
    <row r="9" spans="1:41" ht="13.5" thickBot="1" x14ac:dyDescent="0.25">
      <c r="A9" s="58"/>
      <c r="B9" s="201">
        <v>4.8499999999999996</v>
      </c>
      <c r="C9" s="202">
        <v>4.9800000000000004</v>
      </c>
      <c r="D9" s="202">
        <v>7.7</v>
      </c>
      <c r="E9" s="202">
        <v>5.56</v>
      </c>
      <c r="F9" s="202">
        <v>7</v>
      </c>
      <c r="G9" s="202">
        <v>7.57</v>
      </c>
      <c r="H9" s="202">
        <v>6.59</v>
      </c>
      <c r="I9" s="202">
        <v>5.47</v>
      </c>
      <c r="J9" s="202">
        <v>4.91</v>
      </c>
      <c r="K9" s="203">
        <v>6.36</v>
      </c>
      <c r="L9" s="203">
        <v>5.93</v>
      </c>
      <c r="M9" s="203">
        <v>5.89</v>
      </c>
      <c r="N9" s="203">
        <v>6.69</v>
      </c>
      <c r="O9" s="203">
        <v>6.7</v>
      </c>
      <c r="P9" s="57"/>
      <c r="Q9" s="57"/>
      <c r="R9" s="57"/>
      <c r="S9" s="57"/>
      <c r="T9" s="57"/>
      <c r="U9" s="57"/>
      <c r="V9" s="57"/>
      <c r="W9" s="57"/>
      <c r="X9" s="57"/>
      <c r="Y9" s="57"/>
      <c r="Z9" s="57"/>
      <c r="AA9" s="57"/>
      <c r="AB9" s="57"/>
      <c r="AC9" s="57"/>
      <c r="AD9" s="57"/>
      <c r="AE9" s="56"/>
      <c r="AF9" s="55"/>
      <c r="AG9" s="77" t="str">
        <f>A16</f>
        <v>Number of processes on the egg circumference</v>
      </c>
      <c r="AH9" s="76">
        <f>COUNTA(B16:AE16)</f>
        <v>14</v>
      </c>
      <c r="AI9" s="75">
        <f>IF(SUM(B16:AE16)&gt;0,MIN(B16:AE16),"")</f>
        <v>17</v>
      </c>
      <c r="AJ9" s="45" t="str">
        <f t="shared" si="0"/>
        <v>–</v>
      </c>
      <c r="AK9" s="74">
        <f>IF(SUM(B16:AE16)&gt;0,MAX(B16:AE16),"")</f>
        <v>21</v>
      </c>
      <c r="AL9" s="45">
        <f>IF(SUM(B16:AE16)&gt;0,AVERAGE(B16:AE16),"?")</f>
        <v>19</v>
      </c>
      <c r="AM9" s="45">
        <f>IF(COUNT(B16:AE16)&gt;1,STDEV(B16:AE16),"?")</f>
        <v>1.3587324409735149</v>
      </c>
    </row>
    <row r="10" spans="1:41" x14ac:dyDescent="0.2">
      <c r="A10" s="64" t="s">
        <v>64</v>
      </c>
      <c r="B10" s="73">
        <f t="shared" ref="B10:O12" si="1">IF(AND((B7&gt;0),(B4&gt;0)),(B7/B4),"")</f>
        <v>0.86224489795918369</v>
      </c>
      <c r="C10" s="72">
        <f t="shared" si="1"/>
        <v>0.83359497645211922</v>
      </c>
      <c r="D10" s="72">
        <f t="shared" si="1"/>
        <v>0.97920000000000007</v>
      </c>
      <c r="E10" s="72">
        <f t="shared" si="1"/>
        <v>0.9358372456964007</v>
      </c>
      <c r="F10" s="72">
        <f t="shared" si="1"/>
        <v>0.84905660377358494</v>
      </c>
      <c r="G10" s="72">
        <f t="shared" si="1"/>
        <v>0.69591226321036903</v>
      </c>
      <c r="H10" s="72">
        <f t="shared" si="1"/>
        <v>0.89714285714285713</v>
      </c>
      <c r="I10" s="72">
        <f t="shared" si="1"/>
        <v>0.77368421052631586</v>
      </c>
      <c r="J10" s="72">
        <f t="shared" si="1"/>
        <v>0.72164948453608246</v>
      </c>
      <c r="K10" s="72">
        <f t="shared" si="1"/>
        <v>0.88055555555555554</v>
      </c>
      <c r="L10" s="72">
        <f t="shared" si="1"/>
        <v>0.99277456647398843</v>
      </c>
      <c r="M10" s="72">
        <f t="shared" si="1"/>
        <v>0.666225165562914</v>
      </c>
      <c r="N10" s="72">
        <f t="shared" si="1"/>
        <v>0.87209302325581395</v>
      </c>
      <c r="O10" s="72">
        <f t="shared" si="1"/>
        <v>0.87905236907730677</v>
      </c>
      <c r="P10" s="72" t="str">
        <f t="shared" ref="P10:AD10" si="2">IF(AND((P7&gt;0),(P4&gt;0)),(P7/P4),"")</f>
        <v/>
      </c>
      <c r="Q10" s="72" t="str">
        <f t="shared" si="2"/>
        <v/>
      </c>
      <c r="R10" s="72" t="str">
        <f t="shared" si="2"/>
        <v/>
      </c>
      <c r="S10" s="72" t="str">
        <f t="shared" si="2"/>
        <v/>
      </c>
      <c r="T10" s="72" t="str">
        <f t="shared" si="2"/>
        <v/>
      </c>
      <c r="U10" s="72" t="str">
        <f t="shared" si="2"/>
        <v/>
      </c>
      <c r="V10" s="72" t="str">
        <f t="shared" si="2"/>
        <v/>
      </c>
      <c r="W10" s="72" t="str">
        <f t="shared" si="2"/>
        <v/>
      </c>
      <c r="X10" s="72" t="str">
        <f t="shared" si="2"/>
        <v/>
      </c>
      <c r="Y10" s="72" t="str">
        <f t="shared" si="2"/>
        <v/>
      </c>
      <c r="Z10" s="72" t="str">
        <f t="shared" si="2"/>
        <v/>
      </c>
      <c r="AA10" s="72" t="str">
        <f t="shared" si="2"/>
        <v/>
      </c>
      <c r="AB10" s="72" t="str">
        <f t="shared" si="2"/>
        <v/>
      </c>
      <c r="AC10" s="72" t="str">
        <f t="shared" si="2"/>
        <v/>
      </c>
      <c r="AD10" s="72" t="str">
        <f t="shared" si="2"/>
        <v/>
      </c>
      <c r="AE10" s="71" t="str">
        <f>IF(AND((AE7&gt;0),(AE4&gt;0)),(AE7/AE4),"")</f>
        <v/>
      </c>
      <c r="AF10" s="55"/>
    </row>
    <row r="11" spans="1:41" x14ac:dyDescent="0.2">
      <c r="A11" s="61"/>
      <c r="B11" s="70">
        <f t="shared" si="1"/>
        <v>0.69622331691297212</v>
      </c>
      <c r="C11" s="69">
        <f t="shared" si="1"/>
        <v>0.76315789473684215</v>
      </c>
      <c r="D11" s="69">
        <f t="shared" si="1"/>
        <v>1.0972017673048602</v>
      </c>
      <c r="E11" s="69">
        <f t="shared" si="1"/>
        <v>0.80865921787709494</v>
      </c>
      <c r="F11" s="69">
        <f t="shared" si="1"/>
        <v>1.0067567567567568</v>
      </c>
      <c r="G11" s="69">
        <f t="shared" si="1"/>
        <v>0.72347266881028938</v>
      </c>
      <c r="H11" s="69">
        <f t="shared" si="1"/>
        <v>0.80325814536340845</v>
      </c>
      <c r="I11" s="69">
        <f t="shared" si="1"/>
        <v>0.84508990318118948</v>
      </c>
      <c r="J11" s="69">
        <f t="shared" si="1"/>
        <v>0.6964285714285714</v>
      </c>
      <c r="K11" s="69">
        <f t="shared" si="1"/>
        <v>0.45674300254452921</v>
      </c>
      <c r="L11" s="69">
        <f t="shared" si="1"/>
        <v>1.256900212314225</v>
      </c>
      <c r="M11" s="69">
        <f t="shared" si="1"/>
        <v>0.82137628111273797</v>
      </c>
      <c r="N11" s="69">
        <f t="shared" si="1"/>
        <v>1.2428115015974441</v>
      </c>
      <c r="O11" s="69">
        <f t="shared" si="1"/>
        <v>0.8666666666666667</v>
      </c>
      <c r="P11" s="69" t="str">
        <f t="shared" ref="P11:AD11" si="3">IF(AND((P8&gt;0),(P5&gt;0)),(P8/P5),"")</f>
        <v/>
      </c>
      <c r="Q11" s="69" t="str">
        <f t="shared" si="3"/>
        <v/>
      </c>
      <c r="R11" s="69" t="str">
        <f t="shared" si="3"/>
        <v/>
      </c>
      <c r="S11" s="69" t="str">
        <f t="shared" si="3"/>
        <v/>
      </c>
      <c r="T11" s="69" t="str">
        <f t="shared" si="3"/>
        <v/>
      </c>
      <c r="U11" s="69" t="str">
        <f t="shared" si="3"/>
        <v/>
      </c>
      <c r="V11" s="69" t="str">
        <f t="shared" si="3"/>
        <v/>
      </c>
      <c r="W11" s="69" t="str">
        <f t="shared" si="3"/>
        <v/>
      </c>
      <c r="X11" s="69" t="str">
        <f t="shared" si="3"/>
        <v/>
      </c>
      <c r="Y11" s="69" t="str">
        <f t="shared" si="3"/>
        <v/>
      </c>
      <c r="Z11" s="69" t="str">
        <f t="shared" si="3"/>
        <v/>
      </c>
      <c r="AA11" s="69" t="str">
        <f t="shared" si="3"/>
        <v/>
      </c>
      <c r="AB11" s="69" t="str">
        <f t="shared" si="3"/>
        <v/>
      </c>
      <c r="AC11" s="69" t="str">
        <f t="shared" si="3"/>
        <v/>
      </c>
      <c r="AD11" s="69" t="str">
        <f t="shared" si="3"/>
        <v/>
      </c>
      <c r="AE11" s="68" t="str">
        <f>IF(AND((AE8&gt;0),(AE5&gt;0)),(AE8/AE5),"")</f>
        <v/>
      </c>
      <c r="AF11" s="55"/>
    </row>
    <row r="12" spans="1:41" ht="13.5" thickBot="1" x14ac:dyDescent="0.25">
      <c r="A12" s="58"/>
      <c r="B12" s="67">
        <f t="shared" si="1"/>
        <v>0.67832167832167822</v>
      </c>
      <c r="C12" s="66">
        <f t="shared" si="1"/>
        <v>0.62406015037593987</v>
      </c>
      <c r="D12" s="66">
        <f t="shared" si="1"/>
        <v>1.0679611650485437</v>
      </c>
      <c r="E12" s="66">
        <f t="shared" si="1"/>
        <v>0.70379746835443024</v>
      </c>
      <c r="F12" s="66">
        <f t="shared" si="1"/>
        <v>0.95108695652173914</v>
      </c>
      <c r="G12" s="66">
        <f t="shared" si="1"/>
        <v>0.76852791878172599</v>
      </c>
      <c r="H12" s="66">
        <f t="shared" si="1"/>
        <v>0.75660160734787596</v>
      </c>
      <c r="I12" s="66">
        <f t="shared" si="1"/>
        <v>0.67281672816728155</v>
      </c>
      <c r="J12" s="66">
        <f t="shared" si="1"/>
        <v>0.60097919216646267</v>
      </c>
      <c r="K12" s="66">
        <f t="shared" si="1"/>
        <v>1.0241545893719808</v>
      </c>
      <c r="L12" s="66">
        <f t="shared" si="1"/>
        <v>0.88244047619047616</v>
      </c>
      <c r="M12" s="66">
        <f t="shared" si="1"/>
        <v>0.85486211901306242</v>
      </c>
      <c r="N12" s="66">
        <f t="shared" si="1"/>
        <v>1.1300675675675675</v>
      </c>
      <c r="O12" s="66">
        <f t="shared" si="1"/>
        <v>0.81310679611650483</v>
      </c>
      <c r="P12" s="66" t="str">
        <f t="shared" ref="P12:AD12" si="4">IF(AND((P9&gt;0),(P6&gt;0)),(P9/P6),"")</f>
        <v/>
      </c>
      <c r="Q12" s="66" t="str">
        <f t="shared" si="4"/>
        <v/>
      </c>
      <c r="R12" s="66" t="str">
        <f t="shared" si="4"/>
        <v/>
      </c>
      <c r="S12" s="66" t="str">
        <f t="shared" si="4"/>
        <v/>
      </c>
      <c r="T12" s="66" t="str">
        <f t="shared" si="4"/>
        <v/>
      </c>
      <c r="U12" s="66" t="str">
        <f t="shared" si="4"/>
        <v/>
      </c>
      <c r="V12" s="66" t="str">
        <f t="shared" si="4"/>
        <v/>
      </c>
      <c r="W12" s="66" t="str">
        <f t="shared" si="4"/>
        <v/>
      </c>
      <c r="X12" s="66" t="str">
        <f t="shared" si="4"/>
        <v/>
      </c>
      <c r="Y12" s="66" t="str">
        <f t="shared" si="4"/>
        <v/>
      </c>
      <c r="Z12" s="66" t="str">
        <f t="shared" si="4"/>
        <v/>
      </c>
      <c r="AA12" s="66" t="str">
        <f t="shared" si="4"/>
        <v/>
      </c>
      <c r="AB12" s="66" t="str">
        <f t="shared" si="4"/>
        <v/>
      </c>
      <c r="AC12" s="66" t="str">
        <f t="shared" si="4"/>
        <v/>
      </c>
      <c r="AD12" s="66" t="str">
        <f t="shared" si="4"/>
        <v/>
      </c>
      <c r="AE12" s="65" t="str">
        <f>IF(AND((AE9&gt;0),(AE6&gt;0)),(AE9/AE6),"")</f>
        <v/>
      </c>
      <c r="AF12" s="55"/>
    </row>
    <row r="13" spans="1:41" x14ac:dyDescent="0.2">
      <c r="A13" s="64" t="s">
        <v>66</v>
      </c>
      <c r="B13" s="195">
        <v>2.5299999999999998</v>
      </c>
      <c r="C13" s="196">
        <v>3.54</v>
      </c>
      <c r="D13" s="196">
        <v>2.5499999999999998</v>
      </c>
      <c r="E13" s="196">
        <v>2.94</v>
      </c>
      <c r="F13" s="196">
        <v>3.08</v>
      </c>
      <c r="G13" s="196">
        <v>3.62</v>
      </c>
      <c r="H13" s="196">
        <v>2.87</v>
      </c>
      <c r="I13" s="196">
        <v>4.41</v>
      </c>
      <c r="J13" s="196">
        <v>3.26</v>
      </c>
      <c r="K13" s="197">
        <v>3.08</v>
      </c>
      <c r="L13" s="197">
        <v>2.9</v>
      </c>
      <c r="M13" s="197">
        <v>2.21</v>
      </c>
      <c r="N13" s="197">
        <v>2.5299999999999998</v>
      </c>
      <c r="O13" s="197">
        <v>4.09</v>
      </c>
      <c r="P13" s="63"/>
      <c r="Q13" s="63"/>
      <c r="R13" s="63"/>
      <c r="S13" s="63"/>
      <c r="T13" s="63"/>
      <c r="U13" s="63"/>
      <c r="V13" s="63"/>
      <c r="W13" s="63"/>
      <c r="X13" s="63"/>
      <c r="Y13" s="63"/>
      <c r="Z13" s="63"/>
      <c r="AA13" s="63"/>
      <c r="AB13" s="63"/>
      <c r="AC13" s="63"/>
      <c r="AD13" s="63"/>
      <c r="AE13" s="62"/>
      <c r="AF13" s="55"/>
      <c r="AG13" s="54"/>
      <c r="AH13" s="54"/>
      <c r="AI13" s="2"/>
      <c r="AJ13" s="2"/>
    </row>
    <row r="14" spans="1:41" x14ac:dyDescent="0.2">
      <c r="A14" s="61"/>
      <c r="B14" s="198">
        <v>2.75</v>
      </c>
      <c r="C14" s="199">
        <v>3.83</v>
      </c>
      <c r="D14" s="199">
        <v>3.18</v>
      </c>
      <c r="E14" s="199">
        <v>3.14</v>
      </c>
      <c r="F14" s="199">
        <v>2.41</v>
      </c>
      <c r="G14" s="199">
        <v>4.9800000000000004</v>
      </c>
      <c r="H14" s="199">
        <v>2.83</v>
      </c>
      <c r="I14" s="199">
        <v>3.01</v>
      </c>
      <c r="J14" s="199">
        <v>2.41</v>
      </c>
      <c r="K14" s="200">
        <v>2.52</v>
      </c>
      <c r="L14" s="200">
        <v>3.83</v>
      </c>
      <c r="M14" s="200">
        <v>3.51</v>
      </c>
      <c r="N14" s="200">
        <v>2.77</v>
      </c>
      <c r="O14" s="200">
        <v>3.91</v>
      </c>
      <c r="P14" s="60"/>
      <c r="Q14" s="60"/>
      <c r="R14" s="60"/>
      <c r="S14" s="60"/>
      <c r="T14" s="60"/>
      <c r="U14" s="60"/>
      <c r="V14" s="60"/>
      <c r="W14" s="60"/>
      <c r="X14" s="60"/>
      <c r="Y14" s="60"/>
      <c r="Z14" s="60"/>
      <c r="AA14" s="60"/>
      <c r="AB14" s="60"/>
      <c r="AC14" s="60"/>
      <c r="AD14" s="60"/>
      <c r="AE14" s="59"/>
      <c r="AF14" s="55"/>
      <c r="AG14" s="54"/>
      <c r="AH14" s="54"/>
      <c r="AI14" s="2"/>
      <c r="AJ14" s="2"/>
    </row>
    <row r="15" spans="1:41" ht="13.5" thickBot="1" x14ac:dyDescent="0.25">
      <c r="A15" s="58"/>
      <c r="B15" s="201">
        <v>3.34</v>
      </c>
      <c r="C15" s="202">
        <v>3.38</v>
      </c>
      <c r="D15" s="202">
        <v>2.48</v>
      </c>
      <c r="E15" s="202">
        <v>2.76</v>
      </c>
      <c r="F15" s="202">
        <v>4.33</v>
      </c>
      <c r="G15" s="202">
        <v>3.82</v>
      </c>
      <c r="H15" s="202">
        <v>2.9</v>
      </c>
      <c r="I15" s="202">
        <v>2.74</v>
      </c>
      <c r="J15" s="202">
        <v>1.89</v>
      </c>
      <c r="K15" s="203">
        <v>2.83</v>
      </c>
      <c r="L15" s="203">
        <v>3.42</v>
      </c>
      <c r="M15" s="203">
        <v>3.05</v>
      </c>
      <c r="N15" s="203">
        <v>2.48</v>
      </c>
      <c r="O15" s="203">
        <v>3.15</v>
      </c>
      <c r="P15" s="57"/>
      <c r="Q15" s="57"/>
      <c r="R15" s="57"/>
      <c r="S15" s="57"/>
      <c r="T15" s="57"/>
      <c r="U15" s="57"/>
      <c r="V15" s="57"/>
      <c r="W15" s="57"/>
      <c r="X15" s="57"/>
      <c r="Y15" s="57"/>
      <c r="Z15" s="57"/>
      <c r="AA15" s="57"/>
      <c r="AB15" s="57"/>
      <c r="AC15" s="57"/>
      <c r="AD15" s="57"/>
      <c r="AE15" s="56"/>
      <c r="AF15" s="55"/>
      <c r="AG15" s="54"/>
      <c r="AH15" s="54"/>
      <c r="AI15" s="2"/>
      <c r="AJ15" s="2"/>
    </row>
    <row r="16" spans="1:41" ht="13.5" thickBot="1" x14ac:dyDescent="0.25">
      <c r="A16" s="53" t="s">
        <v>67</v>
      </c>
      <c r="B16" s="204">
        <v>19</v>
      </c>
      <c r="C16" s="205">
        <v>17</v>
      </c>
      <c r="D16" s="205">
        <v>20</v>
      </c>
      <c r="E16" s="205">
        <v>21</v>
      </c>
      <c r="F16" s="205">
        <v>18</v>
      </c>
      <c r="G16" s="205">
        <v>20</v>
      </c>
      <c r="H16" s="205">
        <v>19</v>
      </c>
      <c r="I16" s="205">
        <v>18</v>
      </c>
      <c r="J16" s="205">
        <v>20</v>
      </c>
      <c r="K16" s="206">
        <v>20</v>
      </c>
      <c r="L16" s="206">
        <v>18</v>
      </c>
      <c r="M16" s="206">
        <v>21</v>
      </c>
      <c r="N16" s="206">
        <v>18</v>
      </c>
      <c r="O16" s="206">
        <v>17</v>
      </c>
      <c r="P16" s="52"/>
      <c r="Q16" s="52"/>
      <c r="R16" s="52"/>
      <c r="S16" s="52"/>
      <c r="T16" s="52"/>
      <c r="U16" s="52"/>
      <c r="V16" s="52"/>
      <c r="W16" s="52"/>
      <c r="X16" s="52"/>
      <c r="Y16" s="52"/>
      <c r="Z16" s="52"/>
      <c r="AA16" s="52"/>
      <c r="AB16" s="52"/>
      <c r="AC16" s="52"/>
      <c r="AD16" s="52"/>
      <c r="AE16" s="51"/>
      <c r="AF16" s="49"/>
      <c r="AG16" s="49"/>
      <c r="AH16" s="49"/>
      <c r="AI16" s="49"/>
      <c r="AJ16" s="49"/>
    </row>
    <row r="17" spans="1:1" x14ac:dyDescent="0.2">
      <c r="A17" s="50"/>
    </row>
    <row r="27" spans="1:1" x14ac:dyDescent="0.2">
      <c r="A27" s="49"/>
    </row>
    <row r="28" spans="1:1" x14ac:dyDescent="0.2">
      <c r="A28" s="49"/>
    </row>
    <row r="30" spans="1:1" x14ac:dyDescent="0.2">
      <c r="A30" s="49"/>
    </row>
    <row r="31" spans="1:1" x14ac:dyDescent="0.2">
      <c r="A31" s="2"/>
    </row>
    <row r="32" spans="1:1" x14ac:dyDescent="0.2">
      <c r="A32" s="2"/>
    </row>
    <row r="33" spans="1:1" x14ac:dyDescent="0.2">
      <c r="A33" s="49"/>
    </row>
    <row r="34" spans="1:1" x14ac:dyDescent="0.2">
      <c r="A34" s="49"/>
    </row>
    <row r="35" spans="1:1" x14ac:dyDescent="0.2">
      <c r="A35" s="2"/>
    </row>
    <row r="36" spans="1:1" x14ac:dyDescent="0.2">
      <c r="A36" s="49"/>
    </row>
    <row r="37" spans="1:1" x14ac:dyDescent="0.2">
      <c r="A37" s="49"/>
    </row>
    <row r="38" spans="1:1" x14ac:dyDescent="0.2">
      <c r="A38" s="2"/>
    </row>
    <row r="39" spans="1:1" x14ac:dyDescent="0.2">
      <c r="A39" s="49"/>
    </row>
    <row r="40" spans="1:1" x14ac:dyDescent="0.2">
      <c r="A40" s="49"/>
    </row>
    <row r="41" spans="1:1" x14ac:dyDescent="0.2">
      <c r="A41" s="49"/>
    </row>
    <row r="42" spans="1:1" x14ac:dyDescent="0.2">
      <c r="A42"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Y31"/>
  <sheetViews>
    <sheetView workbookViewId="0">
      <pane xSplit="3" ySplit="1" topLeftCell="D2" activePane="bottomRight" state="frozen"/>
      <selection pane="topRight" activeCell="C1" sqref="C1"/>
      <selection pane="bottomLeft" activeCell="A2" sqref="A2"/>
      <selection pane="bottomRight" activeCell="E15" sqref="E15"/>
    </sheetView>
  </sheetViews>
  <sheetFormatPr defaultColWidth="9.140625" defaultRowHeight="12.75" x14ac:dyDescent="0.2"/>
  <cols>
    <col min="1" max="1" width="16.85546875" style="183" customWidth="1"/>
    <col min="2" max="2" width="16.85546875" style="184" customWidth="1"/>
    <col min="3" max="3" width="37.5703125" style="185" bestFit="1" customWidth="1"/>
    <col min="4" max="22" width="17" style="167" customWidth="1"/>
    <col min="23" max="23" width="17.5703125" style="167" customWidth="1"/>
    <col min="24" max="26" width="17" style="167" customWidth="1"/>
    <col min="27" max="27" width="17.5703125" style="167" customWidth="1"/>
    <col min="28" max="30" width="17" style="167" customWidth="1"/>
    <col min="31" max="31" width="17.5703125" style="167" customWidth="1"/>
    <col min="32" max="34" width="17" style="167" customWidth="1"/>
    <col min="35" max="35" width="17.5703125" style="167" customWidth="1"/>
    <col min="36" max="38" width="17" style="167" customWidth="1"/>
    <col min="39" max="39" width="17.5703125" style="167" customWidth="1"/>
    <col min="40" max="42" width="17" style="167" customWidth="1"/>
    <col min="43" max="43" width="17.5703125" style="167" customWidth="1"/>
    <col min="44" max="46" width="17" style="167" customWidth="1"/>
    <col min="47" max="47" width="17.5703125" style="167" customWidth="1"/>
    <col min="48" max="50" width="17" style="167" customWidth="1"/>
    <col min="51" max="51" width="17.5703125" style="167" customWidth="1"/>
    <col min="52" max="16384" width="9.140625" style="132"/>
  </cols>
  <sheetData>
    <row r="1" spans="1:51" ht="38.25" x14ac:dyDescent="0.2">
      <c r="A1" s="177" t="s">
        <v>6</v>
      </c>
      <c r="B1" s="178" t="s">
        <v>7</v>
      </c>
      <c r="C1" s="179" t="s">
        <v>68</v>
      </c>
      <c r="D1" s="131" t="s">
        <v>20</v>
      </c>
      <c r="E1" s="131" t="s">
        <v>69</v>
      </c>
      <c r="F1" s="131" t="s">
        <v>70</v>
      </c>
      <c r="G1" s="131" t="s">
        <v>71</v>
      </c>
      <c r="H1" s="131" t="s">
        <v>72</v>
      </c>
      <c r="I1" s="131" t="s">
        <v>73</v>
      </c>
      <c r="J1" s="131" t="s">
        <v>74</v>
      </c>
      <c r="K1" s="131" t="s">
        <v>75</v>
      </c>
      <c r="L1" s="131" t="s">
        <v>76</v>
      </c>
      <c r="M1" s="131" t="s">
        <v>77</v>
      </c>
      <c r="N1" s="131" t="s">
        <v>78</v>
      </c>
      <c r="O1" s="131" t="s">
        <v>79</v>
      </c>
      <c r="P1" s="131" t="s">
        <v>80</v>
      </c>
      <c r="Q1" s="131" t="s">
        <v>81</v>
      </c>
      <c r="R1" s="131" t="s">
        <v>82</v>
      </c>
      <c r="S1" s="131" t="s">
        <v>83</v>
      </c>
      <c r="T1" s="131" t="s">
        <v>88</v>
      </c>
      <c r="U1" s="131" t="s">
        <v>89</v>
      </c>
      <c r="V1" s="131" t="s">
        <v>90</v>
      </c>
      <c r="W1" s="142" t="s">
        <v>91</v>
      </c>
      <c r="X1" s="131" t="s">
        <v>92</v>
      </c>
      <c r="Y1" s="131" t="s">
        <v>93</v>
      </c>
      <c r="Z1" s="131" t="s">
        <v>94</v>
      </c>
      <c r="AA1" s="142" t="s">
        <v>95</v>
      </c>
      <c r="AB1" s="131" t="s">
        <v>97</v>
      </c>
      <c r="AC1" s="131" t="s">
        <v>98</v>
      </c>
      <c r="AD1" s="131" t="s">
        <v>99</v>
      </c>
      <c r="AE1" s="142" t="s">
        <v>100</v>
      </c>
      <c r="AF1" s="131" t="s">
        <v>101</v>
      </c>
      <c r="AG1" s="131" t="s">
        <v>102</v>
      </c>
      <c r="AH1" s="131" t="s">
        <v>103</v>
      </c>
      <c r="AI1" s="142" t="s">
        <v>104</v>
      </c>
      <c r="AJ1" s="131" t="s">
        <v>106</v>
      </c>
      <c r="AK1" s="131" t="s">
        <v>107</v>
      </c>
      <c r="AL1" s="131" t="s">
        <v>108</v>
      </c>
      <c r="AM1" s="142" t="s">
        <v>109</v>
      </c>
      <c r="AN1" s="131" t="s">
        <v>110</v>
      </c>
      <c r="AO1" s="131" t="s">
        <v>111</v>
      </c>
      <c r="AP1" s="131" t="s">
        <v>112</v>
      </c>
      <c r="AQ1" s="142" t="s">
        <v>113</v>
      </c>
      <c r="AR1" s="131" t="s">
        <v>115</v>
      </c>
      <c r="AS1" s="131" t="s">
        <v>116</v>
      </c>
      <c r="AT1" s="131" t="s">
        <v>117</v>
      </c>
      <c r="AU1" s="142" t="s">
        <v>118</v>
      </c>
      <c r="AV1" s="131" t="s">
        <v>119</v>
      </c>
      <c r="AW1" s="131" t="s">
        <v>120</v>
      </c>
      <c r="AX1" s="131" t="s">
        <v>121</v>
      </c>
      <c r="AY1" s="142" t="s">
        <v>122</v>
      </c>
    </row>
    <row r="2" spans="1:51" ht="13.9" customHeight="1" x14ac:dyDescent="0.2">
      <c r="A2" s="180" t="str">
        <f>'general info'!D2</f>
        <v>Crenubiotus salishani sp. nov.</v>
      </c>
      <c r="B2" s="181" t="str">
        <f>'general info'!D3</f>
        <v>Canada.S1916</v>
      </c>
      <c r="C2" s="182" t="str">
        <f>animals!B1</f>
        <v>S1916_SL2_B(HOL) RBCM 022-00002-001</v>
      </c>
      <c r="D2" s="173">
        <f>IF(animals!B3&gt;0,animals!B3,"")</f>
        <v>350.14</v>
      </c>
      <c r="E2" s="169">
        <f>IF(animals!B5&gt;0,animals!B5,"")</f>
        <v>33.24</v>
      </c>
      <c r="F2" s="169" t="e">
        <f>IF(animals!#REF!&gt;0,animals!#REF!,"")</f>
        <v>#REF!</v>
      </c>
      <c r="G2" s="174" t="e">
        <f>IF(animals!#REF!&gt;0,animals!#REF!,"")</f>
        <v>#REF!</v>
      </c>
      <c r="H2" s="174" t="e">
        <f>IF(animals!#REF!&gt;0,animals!#REF!,"")</f>
        <v>#REF!</v>
      </c>
      <c r="I2" s="174">
        <f>IF(animals!B6&gt;0,animals!B6,"")</f>
        <v>25.08</v>
      </c>
      <c r="J2" s="174">
        <f>IF(animals!B7&gt;0,animals!B7,"")</f>
        <v>3.8</v>
      </c>
      <c r="K2" s="174">
        <f>IF(animals!B8&gt;0,animals!B8,"")</f>
        <v>2.08</v>
      </c>
      <c r="L2" s="175">
        <f>IF(animals!B9&gt;0,animals!B9,"")</f>
        <v>15</v>
      </c>
      <c r="M2" s="176">
        <f>IF(animals!B11&gt;0,animals!B11,"")</f>
        <v>7.46</v>
      </c>
      <c r="N2" s="174">
        <f>IF(animals!B12&gt;0,animals!B12,"")</f>
        <v>6.59</v>
      </c>
      <c r="O2" s="174" t="e">
        <f>IF(animals!#REF!&gt;0,animals!#REF!,"")</f>
        <v>#REF!</v>
      </c>
      <c r="P2" s="174">
        <f>IF(animals!B13&gt;0,animals!B13,"")</f>
        <v>1.74</v>
      </c>
      <c r="Q2" s="174" t="e">
        <f>IF(animals!#REF!&gt;0,animals!#REF!,"")</f>
        <v>#REF!</v>
      </c>
      <c r="R2" s="174">
        <f>IF(animals!B14&gt;0,animals!B14,"")</f>
        <v>14.83</v>
      </c>
      <c r="S2" s="174">
        <f>IF(animals!B15&gt;0,animals!B15,"")</f>
        <v>16.920000000000002</v>
      </c>
      <c r="T2" s="169" t="str">
        <f>IF(animals!B17&gt;0,animals!B17,"")</f>
        <v/>
      </c>
      <c r="U2" s="169">
        <f>IF(animals!B18&gt;0,animals!B18,"")</f>
        <v>6.41</v>
      </c>
      <c r="V2" s="174">
        <f>IF(animals!B19&gt;0,animals!B19,"")</f>
        <v>5.32</v>
      </c>
      <c r="W2" s="174" t="str">
        <f>IF(animals!B20&gt;0,animals!B20,"")</f>
        <v/>
      </c>
      <c r="X2" s="174" t="str">
        <f>IF(animals!B21&gt;0,animals!B21,"")</f>
        <v/>
      </c>
      <c r="Y2" s="174">
        <f>IF(animals!B22&gt;0,animals!B22,"")</f>
        <v>6.24</v>
      </c>
      <c r="Z2" s="174" t="str">
        <f>IF(animals!B23&gt;0,animals!B23,"")</f>
        <v/>
      </c>
      <c r="AA2" s="174" t="str">
        <f>IF(animals!B24&gt;0,animals!B24,"")</f>
        <v/>
      </c>
      <c r="AB2" s="169">
        <f>IF(animals!B26&gt;0,animals!B26,"")</f>
        <v>4.78</v>
      </c>
      <c r="AC2" s="169">
        <f>IF(animals!B27&gt;0,animals!B27,"")</f>
        <v>6.96</v>
      </c>
      <c r="AD2" s="169">
        <f>IF(animals!B28&gt;0,animals!B28,"")</f>
        <v>5.6</v>
      </c>
      <c r="AE2" s="169">
        <f>IF(animals!B29&gt;0,animals!B29,"")</f>
        <v>68.678160919540232</v>
      </c>
      <c r="AF2" s="169">
        <f>IF(animals!B30&gt;0,animals!B30,"")</f>
        <v>4.8600000000000003</v>
      </c>
      <c r="AG2" s="174">
        <f>IF(animals!B31&gt;0,animals!B31,"")</f>
        <v>8.86</v>
      </c>
      <c r="AH2" s="174">
        <f>IF(animals!B32&gt;0,animals!B32,"")</f>
        <v>5.21</v>
      </c>
      <c r="AI2" s="174">
        <f>IF(animals!B33&gt;0,animals!B33,"")</f>
        <v>54.853273137697521</v>
      </c>
      <c r="AJ2" s="169">
        <f>IF(animals!B35&gt;0,animals!B35,"")</f>
        <v>5.72</v>
      </c>
      <c r="AK2" s="169">
        <f>IF(animals!B36&gt;0,animals!B36,"")</f>
        <v>7.91</v>
      </c>
      <c r="AL2" s="169">
        <f>IF(animals!B37&gt;0,animals!B37,"")</f>
        <v>6.6</v>
      </c>
      <c r="AM2" s="169">
        <f>IF(animals!B38&gt;0,animals!B38,"")</f>
        <v>72.313527180783808</v>
      </c>
      <c r="AN2" s="169">
        <f>IF(animals!B39&gt;0,animals!B39,"")</f>
        <v>4.3099999999999996</v>
      </c>
      <c r="AO2" s="169">
        <f>IF(animals!B40&gt;0,animals!B40,"")</f>
        <v>7.84</v>
      </c>
      <c r="AP2" s="169">
        <f>IF(animals!B41&gt;0,animals!B41,"")</f>
        <v>6.4</v>
      </c>
      <c r="AQ2" s="169">
        <f>IF(animals!B42&gt;0,animals!B42,"")</f>
        <v>54.974489795918366</v>
      </c>
      <c r="AR2" s="169">
        <f>IF(animals!B44&gt;0,animals!B44,"")</f>
        <v>4.87</v>
      </c>
      <c r="AS2" s="169">
        <f>IF(animals!B45&gt;0,animals!B45,"")</f>
        <v>8.5399999999999991</v>
      </c>
      <c r="AT2" s="169">
        <f>IF(animals!B46&gt;0,animals!B46,"")</f>
        <v>7.52</v>
      </c>
      <c r="AU2" s="169">
        <f>IF(animals!B47&gt;0,animals!B47,"")</f>
        <v>57.025761124121786</v>
      </c>
      <c r="AV2" s="169">
        <f>IF(animals!B48&gt;0,animals!B48,"")</f>
        <v>4.66</v>
      </c>
      <c r="AW2" s="169">
        <f>IF(animals!B49&gt;0,animals!B49,"")</f>
        <v>8.43</v>
      </c>
      <c r="AX2" s="169">
        <f>IF(animals!B50&gt;0,animals!B50,"")</f>
        <v>6.68</v>
      </c>
      <c r="AY2" s="169">
        <f>IF(animals!B51&gt;0,animals!B51,"")</f>
        <v>55.278766310794779</v>
      </c>
    </row>
    <row r="3" spans="1:51" x14ac:dyDescent="0.2">
      <c r="A3" s="177" t="str">
        <f>A$2</f>
        <v>Crenubiotus salishani sp. nov.</v>
      </c>
      <c r="B3" s="178" t="str">
        <f t="shared" ref="A3:B19" si="0">B$2</f>
        <v>Canada.S1916</v>
      </c>
      <c r="C3" s="182" t="str">
        <f>animals!D1</f>
        <v>S1916_SL2_A RBCM 022-00002-001</v>
      </c>
      <c r="D3" s="173">
        <f>IF(animals!D3&gt;0,animals!D3,"")</f>
        <v>333.06</v>
      </c>
      <c r="E3" s="169">
        <f>IF(animals!D5&gt;0,animals!D5,"")</f>
        <v>31.93</v>
      </c>
      <c r="F3" s="169" t="e">
        <f>IF(animals!#REF!&gt;0,animals!#REF!,"")</f>
        <v>#REF!</v>
      </c>
      <c r="G3" s="174" t="e">
        <f>IF(animals!#REF!&gt;0,animals!#REF!,"")</f>
        <v>#REF!</v>
      </c>
      <c r="H3" s="174" t="e">
        <f>IF(animals!#REF!&gt;0,animals!#REF!,"")</f>
        <v>#REF!</v>
      </c>
      <c r="I3" s="174">
        <f>IF(animals!D6&gt;0,animals!D6,"")</f>
        <v>23.84</v>
      </c>
      <c r="J3" s="174">
        <f>IF(animals!D7&gt;0,animals!D7,"")</f>
        <v>3.46</v>
      </c>
      <c r="K3" s="174">
        <f>IF(animals!D8&gt;0,animals!D8,"")</f>
        <v>2.25</v>
      </c>
      <c r="L3" s="175" t="str">
        <f>IF(animals!D9&gt;0,animals!D9,"")</f>
        <v/>
      </c>
      <c r="M3" s="176">
        <f>IF(animals!D11&gt;0,animals!D11,"")</f>
        <v>8.9</v>
      </c>
      <c r="N3" s="174">
        <f>IF(animals!D12&gt;0,animals!D12,"")</f>
        <v>6.33</v>
      </c>
      <c r="O3" s="174" t="e">
        <f>IF(animals!#REF!&gt;0,animals!#REF!,"")</f>
        <v>#REF!</v>
      </c>
      <c r="P3" s="174">
        <f>IF(animals!D13&gt;0,animals!D13,"")</f>
        <v>1.34</v>
      </c>
      <c r="Q3" s="174" t="e">
        <f>IF(animals!#REF!&gt;0,animals!#REF!,"")</f>
        <v>#REF!</v>
      </c>
      <c r="R3" s="174">
        <f>IF(animals!D14&gt;0,animals!D14,"")</f>
        <v>16.079999999999998</v>
      </c>
      <c r="S3" s="174">
        <f>IF(animals!D15&gt;0,animals!D15,"")</f>
        <v>18.73</v>
      </c>
      <c r="T3" s="169" t="str">
        <f>IF(animals!D17&gt;0,animals!D17,"")</f>
        <v/>
      </c>
      <c r="U3" s="169">
        <f>IF(animals!D18&gt;0,animals!D18,"")</f>
        <v>8.06</v>
      </c>
      <c r="V3" s="174">
        <f>IF(animals!D19&gt;0,animals!D19,"")</f>
        <v>6.8</v>
      </c>
      <c r="W3" s="174" t="str">
        <f>IF(animals!D20&gt;0,animals!D20,"")</f>
        <v/>
      </c>
      <c r="X3" s="174">
        <f>IF(animals!D21&gt;0,animals!D21,"")</f>
        <v>3.63</v>
      </c>
      <c r="Y3" s="174">
        <f>IF(animals!D22&gt;0,animals!D22,"")</f>
        <v>7.96</v>
      </c>
      <c r="Z3" s="174">
        <f>IF(animals!D23&gt;0,animals!D23,"")</f>
        <v>6.44</v>
      </c>
      <c r="AA3" s="174">
        <f>IF(animals!D24&gt;0,animals!D24,"")</f>
        <v>45.603015075376888</v>
      </c>
      <c r="AB3" s="169">
        <f>IF(animals!D26&gt;0,animals!D26,"")</f>
        <v>3.81</v>
      </c>
      <c r="AC3" s="169">
        <f>IF(animals!D27&gt;0,animals!D27,"")</f>
        <v>7.9</v>
      </c>
      <c r="AD3" s="169">
        <f>IF(animals!D28&gt;0,animals!D28,"")</f>
        <v>6.51</v>
      </c>
      <c r="AE3" s="169">
        <f>IF(animals!D29&gt;0,animals!D29,"")</f>
        <v>48.22784810126582</v>
      </c>
      <c r="AF3" s="169">
        <f>IF(animals!D30&gt;0,animals!D30,"")</f>
        <v>4.3899999999999997</v>
      </c>
      <c r="AG3" s="174">
        <f>IF(animals!D31&gt;0,animals!D31,"")</f>
        <v>7.09</v>
      </c>
      <c r="AH3" s="174">
        <f>IF(animals!D32&gt;0,animals!D32,"")</f>
        <v>5.96</v>
      </c>
      <c r="AI3" s="174">
        <f>IF(animals!D33&gt;0,animals!D33,"")</f>
        <v>61.918194640338498</v>
      </c>
      <c r="AJ3" s="169">
        <f>IF(animals!D35&gt;0,animals!D35,"")</f>
        <v>5.09</v>
      </c>
      <c r="AK3" s="169">
        <f>IF(animals!D36&gt;0,animals!D36,"")</f>
        <v>8.33</v>
      </c>
      <c r="AL3" s="169">
        <f>IF(animals!D37&gt;0,animals!D37,"")</f>
        <v>6.38</v>
      </c>
      <c r="AM3" s="169">
        <f>IF(animals!D38&gt;0,animals!D38,"")</f>
        <v>61.104441776710686</v>
      </c>
      <c r="AN3" s="169">
        <f>IF(animals!D39&gt;0,animals!D39,"")</f>
        <v>5.17</v>
      </c>
      <c r="AO3" s="169">
        <f>IF(animals!D40&gt;0,animals!D40,"")</f>
        <v>7.98</v>
      </c>
      <c r="AP3" s="169">
        <f>IF(animals!D41&gt;0,animals!D41,"")</f>
        <v>6.09</v>
      </c>
      <c r="AQ3" s="169">
        <f>IF(animals!D42&gt;0,animals!D42,"")</f>
        <v>64.786967418546354</v>
      </c>
      <c r="AR3" s="169">
        <f>IF(animals!D44&gt;0,animals!D44,"")</f>
        <v>5.54</v>
      </c>
      <c r="AS3" s="169">
        <f>IF(animals!D45&gt;0,animals!D45,"")</f>
        <v>9.36</v>
      </c>
      <c r="AT3" s="169">
        <f>IF(animals!D46&gt;0,animals!D46,"")</f>
        <v>7.14</v>
      </c>
      <c r="AU3" s="169">
        <f>IF(animals!D47&gt;0,animals!D47,"")</f>
        <v>59.188034188034187</v>
      </c>
      <c r="AV3" s="169">
        <f>IF(animals!D48&gt;0,animals!D48,"")</f>
        <v>5.23</v>
      </c>
      <c r="AW3" s="169" t="e">
        <f>IF(animals!#REF!&gt;0,animals!#REF!,"")</f>
        <v>#REF!</v>
      </c>
      <c r="AX3" s="169" t="e">
        <f>IF(animals!#REF!&gt;0,animals!#REF!,"")</f>
        <v>#REF!</v>
      </c>
      <c r="AY3" s="169">
        <f>IF(animals!D51&gt;0,animals!D51,"")</f>
        <v>56.724511930585685</v>
      </c>
    </row>
    <row r="4" spans="1:51" x14ac:dyDescent="0.2">
      <c r="A4" s="177" t="str">
        <f t="shared" si="0"/>
        <v>Crenubiotus salishani sp. nov.</v>
      </c>
      <c r="B4" s="178" t="str">
        <f t="shared" si="0"/>
        <v>Canada.S1916</v>
      </c>
      <c r="C4" s="182" t="str">
        <f>animals!F1</f>
        <v>S1916_SL2_D RBCM 022-00002-001</v>
      </c>
      <c r="D4" s="173">
        <f>IF(animals!F3&gt;0,animals!F3,"")</f>
        <v>319.14</v>
      </c>
      <c r="E4" s="169">
        <f>IF(animals!F5&gt;0,animals!F5,"")</f>
        <v>33.549999999999997</v>
      </c>
      <c r="F4" s="169" t="e">
        <f>IF(animals!#REF!&gt;0,animals!#REF!,"")</f>
        <v>#REF!</v>
      </c>
      <c r="G4" s="174" t="e">
        <f>IF(animals!#REF!&gt;0,animals!#REF!,"")</f>
        <v>#REF!</v>
      </c>
      <c r="H4" s="174" t="e">
        <f>IF(animals!#REF!&gt;0,animals!#REF!,"")</f>
        <v>#REF!</v>
      </c>
      <c r="I4" s="174">
        <f>IF(animals!F6&gt;0,animals!F6,"")</f>
        <v>24.81</v>
      </c>
      <c r="J4" s="174">
        <f>IF(animals!F7&gt;0,animals!F7,"")</f>
        <v>3.64</v>
      </c>
      <c r="K4" s="174">
        <f>IF(animals!F8&gt;0,animals!F8,"")</f>
        <v>2.13</v>
      </c>
      <c r="L4" s="175">
        <f>IF(animals!F9&gt;0,animals!F9,"")</f>
        <v>16.940000000000001</v>
      </c>
      <c r="M4" s="176">
        <f>IF(animals!F11&gt;0,animals!F11,"")</f>
        <v>6.9</v>
      </c>
      <c r="N4" s="174">
        <f>IF(animals!F12&gt;0,animals!F12,"")</f>
        <v>7.07</v>
      </c>
      <c r="O4" s="174" t="e">
        <f>IF(animals!#REF!&gt;0,animals!#REF!,"")</f>
        <v>#REF!</v>
      </c>
      <c r="P4" s="174">
        <f>IF(animals!F13&gt;0,animals!F13,"")</f>
        <v>2.27</v>
      </c>
      <c r="Q4" s="174" t="e">
        <f>IF(animals!#REF!&gt;0,animals!#REF!,"")</f>
        <v>#REF!</v>
      </c>
      <c r="R4" s="174">
        <f>IF(animals!F14&gt;0,animals!F14,"")</f>
        <v>15.23</v>
      </c>
      <c r="S4" s="174">
        <f>IF(animals!F15&gt;0,animals!F15,"")</f>
        <v>17.940000000000001</v>
      </c>
      <c r="T4" s="169" t="str">
        <f>IF(animals!F17&gt;0,animals!F17,"")</f>
        <v/>
      </c>
      <c r="U4" s="169">
        <f>IF(animals!F18&gt;0,animals!F18,"")</f>
        <v>7.35</v>
      </c>
      <c r="V4" s="174">
        <f>IF(animals!F19&gt;0,animals!F19,"")</f>
        <v>6.56</v>
      </c>
      <c r="W4" s="174" t="str">
        <f>IF(animals!F20&gt;0,animals!F20,"")</f>
        <v/>
      </c>
      <c r="X4" s="174">
        <f>IF(animals!F21&gt;0,animals!F21,"")</f>
        <v>4.7300000000000004</v>
      </c>
      <c r="Y4" s="174">
        <f>IF(animals!F22&gt;0,animals!F22,"")</f>
        <v>7.22</v>
      </c>
      <c r="Z4" s="174">
        <f>IF(animals!F23&gt;0,animals!F23,"")</f>
        <v>6.21</v>
      </c>
      <c r="AA4" s="174">
        <f>IF(animals!F24&gt;0,animals!F24,"")</f>
        <v>65.51246537396122</v>
      </c>
      <c r="AB4" s="169">
        <f>IF(animals!F26&gt;0,animals!F26,"")</f>
        <v>4.9400000000000004</v>
      </c>
      <c r="AC4" s="169">
        <f>IF(animals!F27&gt;0,animals!F27,"")</f>
        <v>8.2100000000000009</v>
      </c>
      <c r="AD4" s="169">
        <f>IF(animals!F28&gt;0,animals!F28,"")</f>
        <v>6.95</v>
      </c>
      <c r="AE4" s="169">
        <f>IF(animals!F29&gt;0,animals!F29,"")</f>
        <v>60.170523751522531</v>
      </c>
      <c r="AF4" s="169">
        <f>IF(animals!F30&gt;0,animals!F30,"")</f>
        <v>5.01</v>
      </c>
      <c r="AG4" s="174">
        <f>IF(animals!F31&gt;0,animals!F31,"")</f>
        <v>7.75</v>
      </c>
      <c r="AH4" s="174">
        <f>IF(animals!F32&gt;0,animals!F32,"")</f>
        <v>6.36</v>
      </c>
      <c r="AI4" s="174">
        <f>IF(animals!F33&gt;0,animals!F33,"")</f>
        <v>64.645161290322577</v>
      </c>
      <c r="AJ4" s="169">
        <f>IF(animals!F35&gt;0,animals!F35,"")</f>
        <v>5.76</v>
      </c>
      <c r="AK4" s="169">
        <f>IF(animals!F36&gt;0,animals!F36,"")</f>
        <v>8.09</v>
      </c>
      <c r="AL4" s="169">
        <f>IF(animals!F37&gt;0,animals!F37,"")</f>
        <v>6.5</v>
      </c>
      <c r="AM4" s="169">
        <f>IF(animals!F38&gt;0,animals!F38,"")</f>
        <v>71.199011124845484</v>
      </c>
      <c r="AN4" s="169" t="str">
        <f>IF(animals!F39&gt;0,animals!F39,"")</f>
        <v/>
      </c>
      <c r="AO4" s="169">
        <f>IF(animals!F40&gt;0,animals!F40,"")</f>
        <v>7.79</v>
      </c>
      <c r="AP4" s="169">
        <f>IF(animals!F41&gt;0,animals!F41,"")</f>
        <v>5.71</v>
      </c>
      <c r="AQ4" s="169" t="str">
        <f>IF(animals!F42&gt;0,animals!F42,"")</f>
        <v/>
      </c>
      <c r="AR4" s="169">
        <f>IF(animals!F44&gt;0,animals!F44,"")</f>
        <v>5.0599999999999996</v>
      </c>
      <c r="AS4" s="169">
        <f>IF(animals!F45&gt;0,animals!F45,"")</f>
        <v>9.2200000000000006</v>
      </c>
      <c r="AT4" s="169">
        <f>IF(animals!F46&gt;0,animals!F46,"")</f>
        <v>7.39</v>
      </c>
      <c r="AU4" s="169">
        <f>IF(animals!F47&gt;0,animals!F47,"")</f>
        <v>54.88069414316702</v>
      </c>
      <c r="AV4" s="169">
        <f>IF(animals!F48&gt;0,animals!F48,"")</f>
        <v>5.76</v>
      </c>
      <c r="AW4" s="169">
        <f>IF(animals!F49&gt;0,animals!F49,"")</f>
        <v>8.92</v>
      </c>
      <c r="AX4" s="169">
        <f>IF(animals!F50&gt;0,animals!F50,"")</f>
        <v>6.9</v>
      </c>
      <c r="AY4" s="169">
        <f>IF(animals!F51&gt;0,animals!F51,"")</f>
        <v>64.573991031390136</v>
      </c>
    </row>
    <row r="5" spans="1:51" x14ac:dyDescent="0.2">
      <c r="A5" s="177" t="str">
        <f t="shared" si="0"/>
        <v>Crenubiotus salishani sp. nov.</v>
      </c>
      <c r="B5" s="178" t="str">
        <f t="shared" si="0"/>
        <v>Canada.S1916</v>
      </c>
      <c r="C5" s="182" t="str">
        <f>animals!H1</f>
        <v>JYUt.S1916_SL1_A</v>
      </c>
      <c r="D5" s="173">
        <f>IF(animals!H3&gt;0,animals!H3,"")</f>
        <v>332.41</v>
      </c>
      <c r="E5" s="169">
        <f>IF(animals!H5&gt;0,animals!H5,"")</f>
        <v>34.4</v>
      </c>
      <c r="F5" s="169" t="e">
        <f>IF(animals!#REF!&gt;0,animals!#REF!,"")</f>
        <v>#REF!</v>
      </c>
      <c r="G5" s="174" t="e">
        <f>IF(animals!#REF!&gt;0,animals!#REF!,"")</f>
        <v>#REF!</v>
      </c>
      <c r="H5" s="174" t="e">
        <f>IF(animals!#REF!&gt;0,animals!#REF!,"")</f>
        <v>#REF!</v>
      </c>
      <c r="I5" s="174">
        <f>IF(animals!H6&gt;0,animals!H6,"")</f>
        <v>26.22</v>
      </c>
      <c r="J5" s="174">
        <f>IF(animals!H7&gt;0,animals!H7,"")</f>
        <v>3.45</v>
      </c>
      <c r="K5" s="174">
        <f>IF(animals!H8&gt;0,animals!H8,"")</f>
        <v>2.1</v>
      </c>
      <c r="L5" s="175">
        <f>IF(animals!H9&gt;0,animals!H9,"")</f>
        <v>15.91</v>
      </c>
      <c r="M5" s="176">
        <f>IF(animals!H11&gt;0,animals!H11,"")</f>
        <v>6.8</v>
      </c>
      <c r="N5" s="174">
        <f>IF(animals!H12&gt;0,animals!H12,"")</f>
        <v>5.32</v>
      </c>
      <c r="O5" s="174" t="e">
        <f>IF(animals!#REF!&gt;0,animals!#REF!,"")</f>
        <v>#REF!</v>
      </c>
      <c r="P5" s="174">
        <f>IF(animals!H13&gt;0,animals!H13,"")</f>
        <v>2.27</v>
      </c>
      <c r="Q5" s="174" t="e">
        <f>IF(animals!#REF!&gt;0,animals!#REF!,"")</f>
        <v>#REF!</v>
      </c>
      <c r="R5" s="174">
        <f>IF(animals!H14&gt;0,animals!H14,"")</f>
        <v>13.65</v>
      </c>
      <c r="S5" s="174">
        <f>IF(animals!H15&gt;0,animals!H15,"")</f>
        <v>16.329999999999998</v>
      </c>
      <c r="T5" s="169" t="str">
        <f>IF(animals!H17&gt;0,animals!H17,"")</f>
        <v/>
      </c>
      <c r="U5" s="169">
        <f>IF(animals!H18&gt;0,animals!H18,"")</f>
        <v>6.96</v>
      </c>
      <c r="V5" s="174">
        <f>IF(animals!H19&gt;0,animals!H19,"")</f>
        <v>5.34</v>
      </c>
      <c r="W5" s="174" t="str">
        <f>IF(animals!H20&gt;0,animals!H20,"")</f>
        <v/>
      </c>
      <c r="X5" s="174" t="str">
        <f>IF(animals!H21&gt;0,animals!H21,"")</f>
        <v/>
      </c>
      <c r="Y5" s="174">
        <f>IF(animals!H22&gt;0,animals!H22,"")</f>
        <v>5.77</v>
      </c>
      <c r="Z5" s="174" t="str">
        <f>IF(animals!H23&gt;0,animals!H23,"")</f>
        <v/>
      </c>
      <c r="AA5" s="174" t="str">
        <f>IF(animals!H24&gt;0,animals!H24,"")</f>
        <v/>
      </c>
      <c r="AB5" s="169" t="str">
        <f>IF(animals!H26&gt;0,animals!H26,"")</f>
        <v/>
      </c>
      <c r="AC5" s="169">
        <f>IF(animals!H27&gt;0,animals!H27,"")</f>
        <v>7.05</v>
      </c>
      <c r="AD5" s="169">
        <f>IF(animals!H28&gt;0,animals!H28,"")</f>
        <v>4.93</v>
      </c>
      <c r="AE5" s="169" t="str">
        <f>IF(animals!H29&gt;0,animals!H29,"")</f>
        <v/>
      </c>
      <c r="AF5" s="169" t="str">
        <f>IF(animals!H30&gt;0,animals!H30,"")</f>
        <v/>
      </c>
      <c r="AG5" s="174">
        <f>IF(animals!H31&gt;0,animals!H31,"")</f>
        <v>6.51</v>
      </c>
      <c r="AH5" s="174">
        <f>IF(animals!H32&gt;0,animals!H32,"")</f>
        <v>5.92</v>
      </c>
      <c r="AI5" s="174" t="str">
        <f>IF(animals!H33&gt;0,animals!H33,"")</f>
        <v/>
      </c>
      <c r="AJ5" s="169">
        <f>IF(animals!H35&gt;0,animals!H35,"")</f>
        <v>4.58</v>
      </c>
      <c r="AK5" s="169">
        <f>IF(animals!H36&gt;0,animals!H36,"")</f>
        <v>7.73</v>
      </c>
      <c r="AL5" s="169">
        <f>IF(animals!H37&gt;0,animals!H37,"")</f>
        <v>6.43</v>
      </c>
      <c r="AM5" s="169">
        <f>IF(animals!H38&gt;0,animals!H38,"")</f>
        <v>59.2496765847348</v>
      </c>
      <c r="AN5" s="169">
        <f>IF(animals!H39&gt;0,animals!H39,"")</f>
        <v>4.3499999999999996</v>
      </c>
      <c r="AO5" s="169">
        <f>IF(animals!H40&gt;0,animals!H40,"")</f>
        <v>7.5</v>
      </c>
      <c r="AP5" s="169">
        <f>IF(animals!H41&gt;0,animals!H41,"")</f>
        <v>5.94</v>
      </c>
      <c r="AQ5" s="169">
        <f>IF(animals!H42&gt;0,animals!H42,"")</f>
        <v>57.999999999999993</v>
      </c>
      <c r="AR5" s="169" t="str">
        <f>IF(animals!H44&gt;0,animals!H44,"")</f>
        <v/>
      </c>
      <c r="AS5" s="169">
        <f>IF(animals!H45&gt;0,animals!H45,"")</f>
        <v>8.7100000000000009</v>
      </c>
      <c r="AT5" s="169">
        <f>IF(animals!H46&gt;0,animals!H46,"")</f>
        <v>6.67</v>
      </c>
      <c r="AU5" s="169" t="str">
        <f>IF(animals!H47&gt;0,animals!H47,"")</f>
        <v/>
      </c>
      <c r="AV5" s="169" t="str">
        <f>IF(animals!H48&gt;0,animals!H48,"")</f>
        <v/>
      </c>
      <c r="AW5" s="169" t="str">
        <f>IF(animals!H49&gt;0,animals!H49,"")</f>
        <v/>
      </c>
      <c r="AX5" s="169" t="str">
        <f>IF(animals!H50&gt;0,animals!H50,"")</f>
        <v/>
      </c>
      <c r="AY5" s="169" t="str">
        <f>IF(animals!H51&gt;0,animals!H51,"")</f>
        <v/>
      </c>
    </row>
    <row r="6" spans="1:51" x14ac:dyDescent="0.2">
      <c r="A6" s="177" t="str">
        <f t="shared" si="0"/>
        <v>Crenubiotus salishani sp. nov.</v>
      </c>
      <c r="B6" s="178" t="str">
        <f t="shared" si="0"/>
        <v>Canada.S1916</v>
      </c>
      <c r="C6" s="182">
        <f>animals!J1</f>
        <v>5</v>
      </c>
      <c r="D6" s="173" t="str">
        <f>IF(animals!J3&gt;0,animals!J3,"")</f>
        <v/>
      </c>
      <c r="E6" s="169" t="str">
        <f>IF(animals!J5&gt;0,animals!J5,"")</f>
        <v/>
      </c>
      <c r="F6" s="169" t="e">
        <f>IF(animals!#REF!&gt;0,animals!#REF!,"")</f>
        <v>#REF!</v>
      </c>
      <c r="G6" s="174" t="e">
        <f>IF(animals!#REF!&gt;0,animals!#REF!,"")</f>
        <v>#REF!</v>
      </c>
      <c r="H6" s="174" t="e">
        <f>IF(animals!#REF!&gt;0,animals!#REF!,"")</f>
        <v>#REF!</v>
      </c>
      <c r="I6" s="174" t="str">
        <f>IF(animals!J6&gt;0,animals!J6,"")</f>
        <v/>
      </c>
      <c r="J6" s="174" t="str">
        <f>IF(animals!J7&gt;0,animals!J7,"")</f>
        <v/>
      </c>
      <c r="K6" s="174" t="str">
        <f>IF(animals!J8&gt;0,animals!J8,"")</f>
        <v/>
      </c>
      <c r="L6" s="175" t="str">
        <f>IF(animals!J9&gt;0,animals!J9,"")</f>
        <v/>
      </c>
      <c r="M6" s="176" t="str">
        <f>IF(animals!J11&gt;0,animals!J11,"")</f>
        <v/>
      </c>
      <c r="N6" s="174" t="str">
        <f>IF(animals!J12&gt;0,animals!J12,"")</f>
        <v/>
      </c>
      <c r="O6" s="174" t="e">
        <f>IF(animals!#REF!&gt;0,animals!#REF!,"")</f>
        <v>#REF!</v>
      </c>
      <c r="P6" s="174" t="str">
        <f>IF(animals!J13&gt;0,animals!J13,"")</f>
        <v/>
      </c>
      <c r="Q6" s="174" t="e">
        <f>IF(animals!#REF!&gt;0,animals!#REF!,"")</f>
        <v>#REF!</v>
      </c>
      <c r="R6" s="174" t="str">
        <f>IF(animals!J14&gt;0,animals!J14,"")</f>
        <v/>
      </c>
      <c r="S6" s="174" t="str">
        <f>IF(animals!J15&gt;0,animals!J15,"")</f>
        <v/>
      </c>
      <c r="T6" s="169" t="str">
        <f>IF(animals!J17&gt;0,animals!J17,"")</f>
        <v/>
      </c>
      <c r="U6" s="169" t="str">
        <f>IF(animals!J18&gt;0,animals!J18,"")</f>
        <v/>
      </c>
      <c r="V6" s="174" t="str">
        <f>IF(animals!J19&gt;0,animals!J19,"")</f>
        <v/>
      </c>
      <c r="W6" s="174" t="str">
        <f>IF(animals!J20&gt;0,animals!J20,"")</f>
        <v/>
      </c>
      <c r="X6" s="174" t="str">
        <f>IF(animals!J21&gt;0,animals!J21,"")</f>
        <v/>
      </c>
      <c r="Y6" s="174" t="str">
        <f>IF(animals!J22&gt;0,animals!J22,"")</f>
        <v/>
      </c>
      <c r="Z6" s="174" t="str">
        <f>IF(animals!J23&gt;0,animals!J23,"")</f>
        <v/>
      </c>
      <c r="AA6" s="174" t="str">
        <f>IF(animals!J24&gt;0,animals!J24,"")</f>
        <v/>
      </c>
      <c r="AB6" s="169" t="str">
        <f>IF(animals!J26&gt;0,animals!J26,"")</f>
        <v/>
      </c>
      <c r="AC6" s="169" t="str">
        <f>IF(animals!J27&gt;0,animals!J27,"")</f>
        <v/>
      </c>
      <c r="AD6" s="169" t="str">
        <f>IF(animals!J28&gt;0,animals!J28,"")</f>
        <v/>
      </c>
      <c r="AE6" s="169" t="str">
        <f>IF(animals!J29&gt;0,animals!J29,"")</f>
        <v/>
      </c>
      <c r="AF6" s="169" t="str">
        <f>IF(animals!J30&gt;0,animals!J30,"")</f>
        <v/>
      </c>
      <c r="AG6" s="174" t="str">
        <f>IF(animals!J31&gt;0,animals!J31,"")</f>
        <v/>
      </c>
      <c r="AH6" s="174" t="str">
        <f>IF(animals!J32&gt;0,animals!J32,"")</f>
        <v/>
      </c>
      <c r="AI6" s="174" t="str">
        <f>IF(animals!J33&gt;0,animals!J33,"")</f>
        <v/>
      </c>
      <c r="AJ6" s="169" t="str">
        <f>IF(animals!J35&gt;0,animals!J35,"")</f>
        <v/>
      </c>
      <c r="AK6" s="169" t="str">
        <f>IF(animals!J36&gt;0,animals!J36,"")</f>
        <v/>
      </c>
      <c r="AL6" s="169" t="str">
        <f>IF(animals!J37&gt;0,animals!J37,"")</f>
        <v/>
      </c>
      <c r="AM6" s="169" t="str">
        <f>IF(animals!J38&gt;0,animals!J38,"")</f>
        <v/>
      </c>
      <c r="AN6" s="169" t="str">
        <f>IF(animals!J39&gt;0,animals!J39,"")</f>
        <v/>
      </c>
      <c r="AO6" s="169" t="str">
        <f>IF(animals!J40&gt;0,animals!J40,"")</f>
        <v/>
      </c>
      <c r="AP6" s="169" t="str">
        <f>IF(animals!J41&gt;0,animals!J41,"")</f>
        <v/>
      </c>
      <c r="AQ6" s="169" t="str">
        <f>IF(animals!J42&gt;0,animals!J42,"")</f>
        <v/>
      </c>
      <c r="AR6" s="169" t="str">
        <f>IF(animals!J44&gt;0,animals!J44,"")</f>
        <v/>
      </c>
      <c r="AS6" s="169" t="str">
        <f>IF(animals!J45&gt;0,animals!J45,"")</f>
        <v/>
      </c>
      <c r="AT6" s="169" t="str">
        <f>IF(animals!J46&gt;0,animals!J46,"")</f>
        <v/>
      </c>
      <c r="AU6" s="169" t="str">
        <f>IF(animals!J47&gt;0,animals!J47,"")</f>
        <v/>
      </c>
      <c r="AV6" s="169" t="str">
        <f>IF(animals!J48&gt;0,animals!J48,"")</f>
        <v/>
      </c>
      <c r="AW6" s="169" t="str">
        <f>IF(animals!J49&gt;0,animals!J49,"")</f>
        <v/>
      </c>
      <c r="AX6" s="169" t="str">
        <f>IF(animals!J50&gt;0,animals!J50,"")</f>
        <v/>
      </c>
      <c r="AY6" s="169" t="str">
        <f>IF(animals!J51&gt;0,animals!J51,"")</f>
        <v/>
      </c>
    </row>
    <row r="7" spans="1:51" x14ac:dyDescent="0.2">
      <c r="A7" s="177" t="str">
        <f t="shared" si="0"/>
        <v>Crenubiotus salishani sp. nov.</v>
      </c>
      <c r="B7" s="178" t="str">
        <f t="shared" si="0"/>
        <v>Canada.S1916</v>
      </c>
      <c r="C7" s="182">
        <f>animals!L1</f>
        <v>6</v>
      </c>
      <c r="D7" s="173" t="str">
        <f>IF(animals!L3&gt;0,animals!L3,"")</f>
        <v/>
      </c>
      <c r="E7" s="169" t="str">
        <f>IF(animals!L5&gt;0,animals!L5,"")</f>
        <v/>
      </c>
      <c r="F7" s="169" t="e">
        <f>IF(animals!#REF!&gt;0,animals!#REF!,"")</f>
        <v>#REF!</v>
      </c>
      <c r="G7" s="174" t="e">
        <f>IF(animals!#REF!&gt;0,animals!#REF!,"")</f>
        <v>#REF!</v>
      </c>
      <c r="H7" s="174" t="e">
        <f>IF(animals!#REF!&gt;0,animals!#REF!,"")</f>
        <v>#REF!</v>
      </c>
      <c r="I7" s="174" t="str">
        <f>IF(animals!L6&gt;0,animals!L6,"")</f>
        <v/>
      </c>
      <c r="J7" s="174" t="str">
        <f>IF(animals!L7&gt;0,animals!L7,"")</f>
        <v/>
      </c>
      <c r="K7" s="174" t="str">
        <f>IF(animals!L8&gt;0,animals!L8,"")</f>
        <v/>
      </c>
      <c r="L7" s="175" t="str">
        <f>IF(animals!L9&gt;0,animals!L9,"")</f>
        <v/>
      </c>
      <c r="M7" s="176" t="str">
        <f>IF(animals!L11&gt;0,animals!L11,"")</f>
        <v/>
      </c>
      <c r="N7" s="174" t="str">
        <f>IF(animals!L12&gt;0,animals!L12,"")</f>
        <v/>
      </c>
      <c r="O7" s="174" t="e">
        <f>IF(animals!#REF!&gt;0,animals!#REF!,"")</f>
        <v>#REF!</v>
      </c>
      <c r="P7" s="174" t="str">
        <f>IF(animals!L13&gt;0,animals!L13,"")</f>
        <v/>
      </c>
      <c r="Q7" s="174" t="e">
        <f>IF(animals!#REF!&gt;0,animals!#REF!,"")</f>
        <v>#REF!</v>
      </c>
      <c r="R7" s="174" t="str">
        <f>IF(animals!L14&gt;0,animals!L14,"")</f>
        <v/>
      </c>
      <c r="S7" s="174" t="str">
        <f>IF(animals!L15&gt;0,animals!L15,"")</f>
        <v/>
      </c>
      <c r="T7" s="169" t="str">
        <f>IF(animals!L17&gt;0,animals!L17,"")</f>
        <v/>
      </c>
      <c r="U7" s="169" t="str">
        <f>IF(animals!L18&gt;0,animals!L18,"")</f>
        <v/>
      </c>
      <c r="V7" s="174" t="str">
        <f>IF(animals!L19&gt;0,animals!L19,"")</f>
        <v/>
      </c>
      <c r="W7" s="174" t="str">
        <f>IF(animals!L20&gt;0,animals!L20,"")</f>
        <v/>
      </c>
      <c r="X7" s="174" t="str">
        <f>IF(animals!L21&gt;0,animals!L21,"")</f>
        <v/>
      </c>
      <c r="Y7" s="174" t="str">
        <f>IF(animals!L22&gt;0,animals!L22,"")</f>
        <v/>
      </c>
      <c r="Z7" s="174" t="str">
        <f>IF(animals!L23&gt;0,animals!L23,"")</f>
        <v/>
      </c>
      <c r="AA7" s="174" t="str">
        <f>IF(animals!L24&gt;0,animals!L24,"")</f>
        <v/>
      </c>
      <c r="AB7" s="169" t="str">
        <f>IF(animals!L26&gt;0,animals!L26,"")</f>
        <v/>
      </c>
      <c r="AC7" s="169" t="str">
        <f>IF(animals!L27&gt;0,animals!L27,"")</f>
        <v/>
      </c>
      <c r="AD7" s="169" t="str">
        <f>IF(animals!L28&gt;0,animals!L28,"")</f>
        <v/>
      </c>
      <c r="AE7" s="169" t="str">
        <f>IF(animals!L29&gt;0,animals!L29,"")</f>
        <v/>
      </c>
      <c r="AF7" s="169" t="str">
        <f>IF(animals!L30&gt;0,animals!L30,"")</f>
        <v/>
      </c>
      <c r="AG7" s="174" t="str">
        <f>IF(animals!L31&gt;0,animals!L31,"")</f>
        <v/>
      </c>
      <c r="AH7" s="174" t="str">
        <f>IF(animals!L32&gt;0,animals!L32,"")</f>
        <v/>
      </c>
      <c r="AI7" s="174" t="str">
        <f>IF(animals!L33&gt;0,animals!L33,"")</f>
        <v/>
      </c>
      <c r="AJ7" s="169" t="str">
        <f>IF(animals!L35&gt;0,animals!L35,"")</f>
        <v/>
      </c>
      <c r="AK7" s="169" t="str">
        <f>IF(animals!L36&gt;0,animals!L36,"")</f>
        <v/>
      </c>
      <c r="AL7" s="169" t="str">
        <f>IF(animals!L37&gt;0,animals!L37,"")</f>
        <v/>
      </c>
      <c r="AM7" s="169" t="str">
        <f>IF(animals!L38&gt;0,animals!L38,"")</f>
        <v/>
      </c>
      <c r="AN7" s="169" t="str">
        <f>IF(animals!L39&gt;0,animals!L39,"")</f>
        <v/>
      </c>
      <c r="AO7" s="169" t="str">
        <f>IF(animals!L40&gt;0,animals!L40,"")</f>
        <v/>
      </c>
      <c r="AP7" s="169" t="str">
        <f>IF(animals!L41&gt;0,animals!L41,"")</f>
        <v/>
      </c>
      <c r="AQ7" s="169" t="str">
        <f>IF(animals!L42&gt;0,animals!L42,"")</f>
        <v/>
      </c>
      <c r="AR7" s="169" t="str">
        <f>IF(animals!L44&gt;0,animals!L44,"")</f>
        <v/>
      </c>
      <c r="AS7" s="169" t="str">
        <f>IF(animals!L45&gt;0,animals!L45,"")</f>
        <v/>
      </c>
      <c r="AT7" s="169" t="str">
        <f>IF(animals!L46&gt;0,animals!L46,"")</f>
        <v/>
      </c>
      <c r="AU7" s="169" t="str">
        <f>IF(animals!L47&gt;0,animals!L47,"")</f>
        <v/>
      </c>
      <c r="AV7" s="169" t="str">
        <f>IF(animals!L48&gt;0,animals!L48,"")</f>
        <v/>
      </c>
      <c r="AW7" s="169" t="str">
        <f>IF(animals!L49&gt;0,animals!L49,"")</f>
        <v/>
      </c>
      <c r="AX7" s="169" t="str">
        <f>IF(animals!L50&gt;0,animals!L50,"")</f>
        <v/>
      </c>
      <c r="AY7" s="169" t="str">
        <f>IF(animals!L51&gt;0,animals!L51,"")</f>
        <v/>
      </c>
    </row>
    <row r="8" spans="1:51" x14ac:dyDescent="0.2">
      <c r="A8" s="177" t="str">
        <f t="shared" si="0"/>
        <v>Crenubiotus salishani sp. nov.</v>
      </c>
      <c r="B8" s="178" t="str">
        <f t="shared" si="0"/>
        <v>Canada.S1916</v>
      </c>
      <c r="C8" s="182">
        <f>animals!N1</f>
        <v>7</v>
      </c>
      <c r="D8" s="173" t="str">
        <f>IF(animals!N3&gt;0,animals!N3,"")</f>
        <v/>
      </c>
      <c r="E8" s="169" t="str">
        <f>IF(animals!N5&gt;0,animals!N5,"")</f>
        <v/>
      </c>
      <c r="F8" s="169" t="e">
        <f>IF(animals!#REF!&gt;0,animals!#REF!,"")</f>
        <v>#REF!</v>
      </c>
      <c r="G8" s="174" t="e">
        <f>IF(animals!#REF!&gt;0,animals!#REF!,"")</f>
        <v>#REF!</v>
      </c>
      <c r="H8" s="174" t="e">
        <f>IF(animals!#REF!&gt;0,animals!#REF!,"")</f>
        <v>#REF!</v>
      </c>
      <c r="I8" s="174" t="str">
        <f>IF(animals!N6&gt;0,animals!N6,"")</f>
        <v/>
      </c>
      <c r="J8" s="174" t="str">
        <f>IF(animals!N7&gt;0,animals!N7,"")</f>
        <v/>
      </c>
      <c r="K8" s="174" t="str">
        <f>IF(animals!N8&gt;0,animals!N8,"")</f>
        <v/>
      </c>
      <c r="L8" s="175" t="str">
        <f>IF(animals!N9&gt;0,animals!N9,"")</f>
        <v/>
      </c>
      <c r="M8" s="176" t="str">
        <f>IF(animals!N11&gt;0,animals!N11,"")</f>
        <v/>
      </c>
      <c r="N8" s="174" t="str">
        <f>IF(animals!N12&gt;0,animals!N12,"")</f>
        <v/>
      </c>
      <c r="O8" s="174" t="e">
        <f>IF(animals!#REF!&gt;0,animals!#REF!,"")</f>
        <v>#REF!</v>
      </c>
      <c r="P8" s="174" t="str">
        <f>IF(animals!N13&gt;0,animals!N13,"")</f>
        <v/>
      </c>
      <c r="Q8" s="174" t="e">
        <f>IF(animals!#REF!&gt;0,animals!#REF!,"")</f>
        <v>#REF!</v>
      </c>
      <c r="R8" s="174" t="str">
        <f>IF(animals!N14&gt;0,animals!N14,"")</f>
        <v/>
      </c>
      <c r="S8" s="174" t="str">
        <f>IF(animals!N15&gt;0,animals!N15,"")</f>
        <v/>
      </c>
      <c r="T8" s="169" t="str">
        <f>IF(animals!N17&gt;0,animals!N17,"")</f>
        <v/>
      </c>
      <c r="U8" s="169" t="str">
        <f>IF(animals!N18&gt;0,animals!N18,"")</f>
        <v/>
      </c>
      <c r="V8" s="174" t="str">
        <f>IF(animals!N19&gt;0,animals!N19,"")</f>
        <v/>
      </c>
      <c r="W8" s="174" t="str">
        <f>IF(animals!N20&gt;0,animals!N20,"")</f>
        <v/>
      </c>
      <c r="X8" s="174" t="str">
        <f>IF(animals!N21&gt;0,animals!N21,"")</f>
        <v/>
      </c>
      <c r="Y8" s="174" t="str">
        <f>IF(animals!N22&gt;0,animals!N22,"")</f>
        <v/>
      </c>
      <c r="Z8" s="174" t="str">
        <f>IF(animals!N23&gt;0,animals!N23,"")</f>
        <v/>
      </c>
      <c r="AA8" s="174" t="str">
        <f>IF(animals!N24&gt;0,animals!N24,"")</f>
        <v/>
      </c>
      <c r="AB8" s="169" t="str">
        <f>IF(animals!N26&gt;0,animals!N26,"")</f>
        <v/>
      </c>
      <c r="AC8" s="169" t="str">
        <f>IF(animals!N27&gt;0,animals!N27,"")</f>
        <v/>
      </c>
      <c r="AD8" s="169" t="str">
        <f>IF(animals!N28&gt;0,animals!N28,"")</f>
        <v/>
      </c>
      <c r="AE8" s="169" t="str">
        <f>IF(animals!N29&gt;0,animals!N29,"")</f>
        <v/>
      </c>
      <c r="AF8" s="169" t="str">
        <f>IF(animals!N30&gt;0,animals!N30,"")</f>
        <v/>
      </c>
      <c r="AG8" s="174" t="str">
        <f>IF(animals!N31&gt;0,animals!N31,"")</f>
        <v/>
      </c>
      <c r="AH8" s="174" t="str">
        <f>IF(animals!N32&gt;0,animals!N32,"")</f>
        <v/>
      </c>
      <c r="AI8" s="174" t="str">
        <f>IF(animals!N33&gt;0,animals!N33,"")</f>
        <v/>
      </c>
      <c r="AJ8" s="169" t="str">
        <f>IF(animals!N35&gt;0,animals!N35,"")</f>
        <v/>
      </c>
      <c r="AK8" s="169" t="str">
        <f>IF(animals!N36&gt;0,animals!N36,"")</f>
        <v/>
      </c>
      <c r="AL8" s="169" t="str">
        <f>IF(animals!N37&gt;0,animals!N37,"")</f>
        <v/>
      </c>
      <c r="AM8" s="169" t="str">
        <f>IF(animals!N38&gt;0,animals!N38,"")</f>
        <v/>
      </c>
      <c r="AN8" s="169" t="str">
        <f>IF(animals!N39&gt;0,animals!N39,"")</f>
        <v/>
      </c>
      <c r="AO8" s="169" t="str">
        <f>IF(animals!N40&gt;0,animals!N40,"")</f>
        <v/>
      </c>
      <c r="AP8" s="169" t="str">
        <f>IF(animals!N41&gt;0,animals!N41,"")</f>
        <v/>
      </c>
      <c r="AQ8" s="169" t="str">
        <f>IF(animals!N42&gt;0,animals!N42,"")</f>
        <v/>
      </c>
      <c r="AR8" s="169" t="str">
        <f>IF(animals!N44&gt;0,animals!N44,"")</f>
        <v/>
      </c>
      <c r="AS8" s="169" t="str">
        <f>IF(animals!N45&gt;0,animals!N45,"")</f>
        <v/>
      </c>
      <c r="AT8" s="169" t="str">
        <f>IF(animals!N46&gt;0,animals!N46,"")</f>
        <v/>
      </c>
      <c r="AU8" s="169" t="str">
        <f>IF(animals!N47&gt;0,animals!N47,"")</f>
        <v/>
      </c>
      <c r="AV8" s="169" t="str">
        <f>IF(animals!N48&gt;0,animals!N48,"")</f>
        <v/>
      </c>
      <c r="AW8" s="169" t="str">
        <f>IF(animals!N49&gt;0,animals!N49,"")</f>
        <v/>
      </c>
      <c r="AX8" s="169" t="str">
        <f>IF(animals!N50&gt;0,animals!N50,"")</f>
        <v/>
      </c>
      <c r="AY8" s="169" t="str">
        <f>IF(animals!N51&gt;0,animals!N51,"")</f>
        <v/>
      </c>
    </row>
    <row r="9" spans="1:51" x14ac:dyDescent="0.2">
      <c r="A9" s="177" t="str">
        <f t="shared" si="0"/>
        <v>Crenubiotus salishani sp. nov.</v>
      </c>
      <c r="B9" s="178" t="str">
        <f t="shared" si="0"/>
        <v>Canada.S1916</v>
      </c>
      <c r="C9" s="182">
        <f>animals!P1</f>
        <v>8</v>
      </c>
      <c r="D9" s="173" t="str">
        <f>IF(animals!P3&gt;0,animals!P3,"")</f>
        <v/>
      </c>
      <c r="E9" s="169" t="str">
        <f>IF(animals!P5&gt;0,animals!P5,"")</f>
        <v/>
      </c>
      <c r="F9" s="169" t="e">
        <f>IF(animals!#REF!&gt;0,animals!#REF!,"")</f>
        <v>#REF!</v>
      </c>
      <c r="G9" s="174" t="e">
        <f>IF(animals!#REF!&gt;0,animals!#REF!,"")</f>
        <v>#REF!</v>
      </c>
      <c r="H9" s="174" t="e">
        <f>IF(animals!#REF!&gt;0,animals!#REF!,"")</f>
        <v>#REF!</v>
      </c>
      <c r="I9" s="174" t="str">
        <f>IF(animals!P6&gt;0,animals!P6,"")</f>
        <v/>
      </c>
      <c r="J9" s="174" t="str">
        <f>IF(animals!P7&gt;0,animals!P7,"")</f>
        <v/>
      </c>
      <c r="K9" s="174" t="str">
        <f>IF(animals!P8&gt;0,animals!P8,"")</f>
        <v/>
      </c>
      <c r="L9" s="175" t="str">
        <f>IF(animals!P9&gt;0,animals!P9,"")</f>
        <v/>
      </c>
      <c r="M9" s="176" t="str">
        <f>IF(animals!P11&gt;0,animals!P11,"")</f>
        <v/>
      </c>
      <c r="N9" s="174" t="str">
        <f>IF(animals!P12&gt;0,animals!P12,"")</f>
        <v/>
      </c>
      <c r="O9" s="174" t="e">
        <f>IF(animals!#REF!&gt;0,animals!#REF!,"")</f>
        <v>#REF!</v>
      </c>
      <c r="P9" s="174" t="str">
        <f>IF(animals!P13&gt;0,animals!P13,"")</f>
        <v/>
      </c>
      <c r="Q9" s="174" t="e">
        <f>IF(animals!#REF!&gt;0,animals!#REF!,"")</f>
        <v>#REF!</v>
      </c>
      <c r="R9" s="174" t="str">
        <f>IF(animals!P14&gt;0,animals!P14,"")</f>
        <v/>
      </c>
      <c r="S9" s="174" t="str">
        <f>IF(animals!P15&gt;0,animals!P15,"")</f>
        <v/>
      </c>
      <c r="T9" s="169" t="str">
        <f>IF(animals!P17&gt;0,animals!P17,"")</f>
        <v/>
      </c>
      <c r="U9" s="169" t="str">
        <f>IF(animals!P18&gt;0,animals!P18,"")</f>
        <v/>
      </c>
      <c r="V9" s="174" t="str">
        <f>IF(animals!P19&gt;0,animals!P19,"")</f>
        <v/>
      </c>
      <c r="W9" s="174" t="str">
        <f>IF(animals!P20&gt;0,animals!P20,"")</f>
        <v/>
      </c>
      <c r="X9" s="174" t="str">
        <f>IF(animals!P21&gt;0,animals!P21,"")</f>
        <v/>
      </c>
      <c r="Y9" s="174" t="str">
        <f>IF(animals!P22&gt;0,animals!P22,"")</f>
        <v/>
      </c>
      <c r="Z9" s="174" t="str">
        <f>IF(animals!P23&gt;0,animals!P23,"")</f>
        <v/>
      </c>
      <c r="AA9" s="174" t="str">
        <f>IF(animals!P24&gt;0,animals!P24,"")</f>
        <v/>
      </c>
      <c r="AB9" s="169" t="str">
        <f>IF(animals!P26&gt;0,animals!P26,"")</f>
        <v/>
      </c>
      <c r="AC9" s="169" t="str">
        <f>IF(animals!P27&gt;0,animals!P27,"")</f>
        <v/>
      </c>
      <c r="AD9" s="169" t="str">
        <f>IF(animals!P28&gt;0,animals!P28,"")</f>
        <v/>
      </c>
      <c r="AE9" s="169" t="str">
        <f>IF(animals!P29&gt;0,animals!P29,"")</f>
        <v/>
      </c>
      <c r="AF9" s="169" t="str">
        <f>IF(animals!P30&gt;0,animals!P30,"")</f>
        <v/>
      </c>
      <c r="AG9" s="174" t="str">
        <f>IF(animals!P31&gt;0,animals!P31,"")</f>
        <v/>
      </c>
      <c r="AH9" s="174" t="str">
        <f>IF(animals!P32&gt;0,animals!P32,"")</f>
        <v/>
      </c>
      <c r="AI9" s="174" t="str">
        <f>IF(animals!P33&gt;0,animals!P33,"")</f>
        <v/>
      </c>
      <c r="AJ9" s="169" t="str">
        <f>IF(animals!P35&gt;0,animals!P35,"")</f>
        <v/>
      </c>
      <c r="AK9" s="169" t="str">
        <f>IF(animals!P36&gt;0,animals!P36,"")</f>
        <v/>
      </c>
      <c r="AL9" s="169" t="str">
        <f>IF(animals!P37&gt;0,animals!P37,"")</f>
        <v/>
      </c>
      <c r="AM9" s="169" t="str">
        <f>IF(animals!P38&gt;0,animals!P38,"")</f>
        <v/>
      </c>
      <c r="AN9" s="169" t="str">
        <f>IF(animals!P39&gt;0,animals!P39,"")</f>
        <v/>
      </c>
      <c r="AO9" s="169" t="str">
        <f>IF(animals!P40&gt;0,animals!P40,"")</f>
        <v/>
      </c>
      <c r="AP9" s="169" t="str">
        <f>IF(animals!P41&gt;0,animals!P41,"")</f>
        <v/>
      </c>
      <c r="AQ9" s="169" t="str">
        <f>IF(animals!P42&gt;0,animals!P42,"")</f>
        <v/>
      </c>
      <c r="AR9" s="169" t="str">
        <f>IF(animals!P44&gt;0,animals!P44,"")</f>
        <v/>
      </c>
      <c r="AS9" s="169" t="str">
        <f>IF(animals!P45&gt;0,animals!P45,"")</f>
        <v/>
      </c>
      <c r="AT9" s="169" t="str">
        <f>IF(animals!P46&gt;0,animals!P46,"")</f>
        <v/>
      </c>
      <c r="AU9" s="169" t="str">
        <f>IF(animals!P47&gt;0,animals!P47,"")</f>
        <v/>
      </c>
      <c r="AV9" s="169" t="str">
        <f>IF(animals!P48&gt;0,animals!P48,"")</f>
        <v/>
      </c>
      <c r="AW9" s="169" t="str">
        <f>IF(animals!P49&gt;0,animals!P49,"")</f>
        <v/>
      </c>
      <c r="AX9" s="169" t="str">
        <f>IF(animals!P50&gt;0,animals!P50,"")</f>
        <v/>
      </c>
      <c r="AY9" s="169" t="str">
        <f>IF(animals!P51&gt;0,animals!P51,"")</f>
        <v/>
      </c>
    </row>
    <row r="10" spans="1:51" x14ac:dyDescent="0.2">
      <c r="A10" s="177" t="str">
        <f t="shared" si="0"/>
        <v>Crenubiotus salishani sp. nov.</v>
      </c>
      <c r="B10" s="178" t="str">
        <f t="shared" si="0"/>
        <v>Canada.S1916</v>
      </c>
      <c r="C10" s="182">
        <f>animals!R1</f>
        <v>9</v>
      </c>
      <c r="D10" s="173" t="str">
        <f>IF(animals!R3&gt;0,animals!R3,"")</f>
        <v/>
      </c>
      <c r="E10" s="169" t="str">
        <f>IF(animals!R5&gt;0,animals!R5,"")</f>
        <v/>
      </c>
      <c r="F10" s="169" t="e">
        <f>IF(animals!#REF!&gt;0,animals!#REF!,"")</f>
        <v>#REF!</v>
      </c>
      <c r="G10" s="174" t="e">
        <f>IF(animals!#REF!&gt;0,animals!#REF!,"")</f>
        <v>#REF!</v>
      </c>
      <c r="H10" s="174" t="e">
        <f>IF(animals!#REF!&gt;0,animals!#REF!,"")</f>
        <v>#REF!</v>
      </c>
      <c r="I10" s="174" t="str">
        <f>IF(animals!R6&gt;0,animals!R6,"")</f>
        <v/>
      </c>
      <c r="J10" s="174" t="str">
        <f>IF(animals!R7&gt;0,animals!R7,"")</f>
        <v/>
      </c>
      <c r="K10" s="174" t="str">
        <f>IF(animals!R8&gt;0,animals!R8,"")</f>
        <v/>
      </c>
      <c r="L10" s="175" t="str">
        <f>IF(animals!R9&gt;0,animals!R9,"")</f>
        <v/>
      </c>
      <c r="M10" s="176" t="str">
        <f>IF(animals!R11&gt;0,animals!R11,"")</f>
        <v/>
      </c>
      <c r="N10" s="174" t="str">
        <f>IF(animals!R12&gt;0,animals!R12,"")</f>
        <v/>
      </c>
      <c r="O10" s="174" t="e">
        <f>IF(animals!#REF!&gt;0,animals!#REF!,"")</f>
        <v>#REF!</v>
      </c>
      <c r="P10" s="174" t="str">
        <f>IF(animals!R13&gt;0,animals!R13,"")</f>
        <v/>
      </c>
      <c r="Q10" s="174" t="e">
        <f>IF(animals!#REF!&gt;0,animals!#REF!,"")</f>
        <v>#REF!</v>
      </c>
      <c r="R10" s="174" t="str">
        <f>IF(animals!R14&gt;0,animals!R14,"")</f>
        <v/>
      </c>
      <c r="S10" s="174" t="str">
        <f>IF(animals!R15&gt;0,animals!R15,"")</f>
        <v/>
      </c>
      <c r="T10" s="169" t="str">
        <f>IF(animals!R17&gt;0,animals!R17,"")</f>
        <v/>
      </c>
      <c r="U10" s="169" t="str">
        <f>IF(animals!R18&gt;0,animals!R18,"")</f>
        <v/>
      </c>
      <c r="V10" s="174" t="str">
        <f>IF(animals!R19&gt;0,animals!R19,"")</f>
        <v/>
      </c>
      <c r="W10" s="174" t="str">
        <f>IF(animals!R20&gt;0,animals!R20,"")</f>
        <v/>
      </c>
      <c r="X10" s="174" t="str">
        <f>IF(animals!R21&gt;0,animals!R21,"")</f>
        <v/>
      </c>
      <c r="Y10" s="174" t="str">
        <f>IF(animals!R22&gt;0,animals!R22,"")</f>
        <v/>
      </c>
      <c r="Z10" s="174" t="str">
        <f>IF(animals!R23&gt;0,animals!R23,"")</f>
        <v/>
      </c>
      <c r="AA10" s="174" t="str">
        <f>IF(animals!R24&gt;0,animals!R24,"")</f>
        <v/>
      </c>
      <c r="AB10" s="169" t="str">
        <f>IF(animals!R26&gt;0,animals!R26,"")</f>
        <v/>
      </c>
      <c r="AC10" s="169" t="str">
        <f>IF(animals!R27&gt;0,animals!R27,"")</f>
        <v/>
      </c>
      <c r="AD10" s="169" t="str">
        <f>IF(animals!R28&gt;0,animals!R28,"")</f>
        <v/>
      </c>
      <c r="AE10" s="169" t="str">
        <f>IF(animals!R29&gt;0,animals!R29,"")</f>
        <v/>
      </c>
      <c r="AF10" s="169" t="str">
        <f>IF(animals!R30&gt;0,animals!R30,"")</f>
        <v/>
      </c>
      <c r="AG10" s="174" t="str">
        <f>IF(animals!R31&gt;0,animals!R31,"")</f>
        <v/>
      </c>
      <c r="AH10" s="174" t="str">
        <f>IF(animals!R32&gt;0,animals!R32,"")</f>
        <v/>
      </c>
      <c r="AI10" s="174" t="str">
        <f>IF(animals!R33&gt;0,animals!R33,"")</f>
        <v/>
      </c>
      <c r="AJ10" s="169" t="str">
        <f>IF(animals!R35&gt;0,animals!R35,"")</f>
        <v/>
      </c>
      <c r="AK10" s="169" t="str">
        <f>IF(animals!R36&gt;0,animals!R36,"")</f>
        <v/>
      </c>
      <c r="AL10" s="169" t="str">
        <f>IF(animals!R37&gt;0,animals!R37,"")</f>
        <v/>
      </c>
      <c r="AM10" s="169" t="str">
        <f>IF(animals!R38&gt;0,animals!R38,"")</f>
        <v/>
      </c>
      <c r="AN10" s="169" t="str">
        <f>IF(animals!R39&gt;0,animals!R39,"")</f>
        <v/>
      </c>
      <c r="AO10" s="169" t="str">
        <f>IF(animals!R40&gt;0,animals!R40,"")</f>
        <v/>
      </c>
      <c r="AP10" s="169" t="str">
        <f>IF(animals!R41&gt;0,animals!R41,"")</f>
        <v/>
      </c>
      <c r="AQ10" s="169" t="str">
        <f>IF(animals!R42&gt;0,animals!R42,"")</f>
        <v/>
      </c>
      <c r="AR10" s="169" t="str">
        <f>IF(animals!R44&gt;0,animals!R44,"")</f>
        <v/>
      </c>
      <c r="AS10" s="169" t="str">
        <f>IF(animals!R45&gt;0,animals!R45,"")</f>
        <v/>
      </c>
      <c r="AT10" s="169" t="str">
        <f>IF(animals!R46&gt;0,animals!R46,"")</f>
        <v/>
      </c>
      <c r="AU10" s="169" t="str">
        <f>IF(animals!R47&gt;0,animals!R47,"")</f>
        <v/>
      </c>
      <c r="AV10" s="169" t="str">
        <f>IF(animals!R48&gt;0,animals!R48,"")</f>
        <v/>
      </c>
      <c r="AW10" s="169" t="str">
        <f>IF(animals!R49&gt;0,animals!R49,"")</f>
        <v/>
      </c>
      <c r="AX10" s="169" t="str">
        <f>IF(animals!R50&gt;0,animals!R50,"")</f>
        <v/>
      </c>
      <c r="AY10" s="169" t="str">
        <f>IF(animals!R51&gt;0,animals!R51,"")</f>
        <v/>
      </c>
    </row>
    <row r="11" spans="1:51" x14ac:dyDescent="0.2">
      <c r="A11" s="177" t="str">
        <f t="shared" si="0"/>
        <v>Crenubiotus salishani sp. nov.</v>
      </c>
      <c r="B11" s="178" t="str">
        <f t="shared" si="0"/>
        <v>Canada.S1916</v>
      </c>
      <c r="C11" s="182">
        <f>animals!T1</f>
        <v>10</v>
      </c>
      <c r="D11" s="173" t="str">
        <f>IF(animals!T3&gt;0,animals!T3,"")</f>
        <v/>
      </c>
      <c r="E11" s="169" t="str">
        <f>IF(animals!T5&gt;0,animals!T5,"")</f>
        <v/>
      </c>
      <c r="F11" s="169" t="e">
        <f>IF(animals!#REF!&gt;0,animals!#REF!,"")</f>
        <v>#REF!</v>
      </c>
      <c r="G11" s="174" t="e">
        <f>IF(animals!#REF!&gt;0,animals!#REF!,"")</f>
        <v>#REF!</v>
      </c>
      <c r="H11" s="174" t="e">
        <f>IF(animals!#REF!&gt;0,animals!#REF!,"")</f>
        <v>#REF!</v>
      </c>
      <c r="I11" s="174" t="str">
        <f>IF(animals!T6&gt;0,animals!T6,"")</f>
        <v/>
      </c>
      <c r="J11" s="174" t="str">
        <f>IF(animals!T7&gt;0,animals!T7,"")</f>
        <v/>
      </c>
      <c r="K11" s="174" t="str">
        <f>IF(animals!T8&gt;0,animals!T8,"")</f>
        <v/>
      </c>
      <c r="L11" s="175" t="str">
        <f>IF(animals!T9&gt;0,animals!T9,"")</f>
        <v/>
      </c>
      <c r="M11" s="176" t="str">
        <f>IF(animals!T11&gt;0,animals!T11,"")</f>
        <v/>
      </c>
      <c r="N11" s="174" t="str">
        <f>IF(animals!T12&gt;0,animals!T12,"")</f>
        <v/>
      </c>
      <c r="O11" s="174" t="e">
        <f>IF(animals!#REF!&gt;0,animals!#REF!,"")</f>
        <v>#REF!</v>
      </c>
      <c r="P11" s="174" t="str">
        <f>IF(animals!T13&gt;0,animals!T13,"")</f>
        <v/>
      </c>
      <c r="Q11" s="174" t="e">
        <f>IF(animals!#REF!&gt;0,animals!#REF!,"")</f>
        <v>#REF!</v>
      </c>
      <c r="R11" s="174" t="str">
        <f>IF(animals!T14&gt;0,animals!T14,"")</f>
        <v/>
      </c>
      <c r="S11" s="174" t="str">
        <f>IF(animals!T15&gt;0,animals!T15,"")</f>
        <v/>
      </c>
      <c r="T11" s="169" t="str">
        <f>IF(animals!T17&gt;0,animals!T17,"")</f>
        <v/>
      </c>
      <c r="U11" s="169" t="str">
        <f>IF(animals!T18&gt;0,animals!T18,"")</f>
        <v/>
      </c>
      <c r="V11" s="174" t="str">
        <f>IF(animals!T19&gt;0,animals!T19,"")</f>
        <v/>
      </c>
      <c r="W11" s="174" t="str">
        <f>IF(animals!T20&gt;0,animals!T20,"")</f>
        <v/>
      </c>
      <c r="X11" s="174" t="str">
        <f>IF(animals!T21&gt;0,animals!T21,"")</f>
        <v/>
      </c>
      <c r="Y11" s="174" t="str">
        <f>IF(animals!T22&gt;0,animals!T22,"")</f>
        <v/>
      </c>
      <c r="Z11" s="174" t="str">
        <f>IF(animals!T23&gt;0,animals!T23,"")</f>
        <v/>
      </c>
      <c r="AA11" s="174" t="str">
        <f>IF(animals!T24&gt;0,animals!T24,"")</f>
        <v/>
      </c>
      <c r="AB11" s="169" t="str">
        <f>IF(animals!T26&gt;0,animals!T26,"")</f>
        <v/>
      </c>
      <c r="AC11" s="169" t="str">
        <f>IF(animals!T27&gt;0,animals!T27,"")</f>
        <v/>
      </c>
      <c r="AD11" s="169" t="str">
        <f>IF(animals!T28&gt;0,animals!T28,"")</f>
        <v/>
      </c>
      <c r="AE11" s="169" t="str">
        <f>IF(animals!T29&gt;0,animals!T29,"")</f>
        <v/>
      </c>
      <c r="AF11" s="169" t="str">
        <f>IF(animals!T30&gt;0,animals!T30,"")</f>
        <v/>
      </c>
      <c r="AG11" s="174" t="str">
        <f>IF(animals!T31&gt;0,animals!T31,"")</f>
        <v/>
      </c>
      <c r="AH11" s="174" t="str">
        <f>IF(animals!T32&gt;0,animals!T32,"")</f>
        <v/>
      </c>
      <c r="AI11" s="174" t="str">
        <f>IF(animals!T33&gt;0,animals!T33,"")</f>
        <v/>
      </c>
      <c r="AJ11" s="169" t="str">
        <f>IF(animals!T35&gt;0,animals!T35,"")</f>
        <v/>
      </c>
      <c r="AK11" s="169" t="str">
        <f>IF(animals!T36&gt;0,animals!T36,"")</f>
        <v/>
      </c>
      <c r="AL11" s="169" t="str">
        <f>IF(animals!T37&gt;0,animals!T37,"")</f>
        <v/>
      </c>
      <c r="AM11" s="169" t="str">
        <f>IF(animals!T38&gt;0,animals!T38,"")</f>
        <v/>
      </c>
      <c r="AN11" s="169" t="str">
        <f>IF(animals!T39&gt;0,animals!T39,"")</f>
        <v/>
      </c>
      <c r="AO11" s="169" t="str">
        <f>IF(animals!T40&gt;0,animals!T40,"")</f>
        <v/>
      </c>
      <c r="AP11" s="169" t="str">
        <f>IF(animals!T41&gt;0,animals!T41,"")</f>
        <v/>
      </c>
      <c r="AQ11" s="169" t="str">
        <f>IF(animals!T42&gt;0,animals!T42,"")</f>
        <v/>
      </c>
      <c r="AR11" s="169" t="str">
        <f>IF(animals!T44&gt;0,animals!T44,"")</f>
        <v/>
      </c>
      <c r="AS11" s="169" t="str">
        <f>IF(animals!T45&gt;0,animals!T45,"")</f>
        <v/>
      </c>
      <c r="AT11" s="169" t="str">
        <f>IF(animals!T46&gt;0,animals!T46,"")</f>
        <v/>
      </c>
      <c r="AU11" s="169" t="str">
        <f>IF(animals!T47&gt;0,animals!T47,"")</f>
        <v/>
      </c>
      <c r="AV11" s="169" t="str">
        <f>IF(animals!T48&gt;0,animals!T48,"")</f>
        <v/>
      </c>
      <c r="AW11" s="169" t="str">
        <f>IF(animals!T49&gt;0,animals!T49,"")</f>
        <v/>
      </c>
      <c r="AX11" s="169" t="str">
        <f>IF(animals!T50&gt;0,animals!T50,"")</f>
        <v/>
      </c>
      <c r="AY11" s="169" t="str">
        <f>IF(animals!T51&gt;0,animals!T51,"")</f>
        <v/>
      </c>
    </row>
    <row r="12" spans="1:51" x14ac:dyDescent="0.2">
      <c r="A12" s="177" t="str">
        <f t="shared" si="0"/>
        <v>Crenubiotus salishani sp. nov.</v>
      </c>
      <c r="B12" s="178" t="str">
        <f t="shared" si="0"/>
        <v>Canada.S1916</v>
      </c>
      <c r="C12" s="182">
        <f>animals!V1</f>
        <v>11</v>
      </c>
      <c r="D12" s="173" t="str">
        <f>IF(animals!V3&gt;0,animals!V3,"")</f>
        <v/>
      </c>
      <c r="E12" s="169" t="str">
        <f>IF(animals!V5&gt;0,animals!V5,"")</f>
        <v/>
      </c>
      <c r="F12" s="169" t="e">
        <f>IF(animals!#REF!&gt;0,animals!#REF!,"")</f>
        <v>#REF!</v>
      </c>
      <c r="G12" s="174" t="e">
        <f>IF(animals!#REF!&gt;0,animals!#REF!,"")</f>
        <v>#REF!</v>
      </c>
      <c r="H12" s="174" t="e">
        <f>IF(animals!#REF!&gt;0,animals!#REF!,"")</f>
        <v>#REF!</v>
      </c>
      <c r="I12" s="174" t="str">
        <f>IF(animals!V6&gt;0,animals!V6,"")</f>
        <v/>
      </c>
      <c r="J12" s="174" t="str">
        <f>IF(animals!V7&gt;0,animals!V7,"")</f>
        <v/>
      </c>
      <c r="K12" s="174" t="str">
        <f>IF(animals!V8&gt;0,animals!V8,"")</f>
        <v/>
      </c>
      <c r="L12" s="175" t="str">
        <f>IF(animals!V9&gt;0,animals!V9,"")</f>
        <v/>
      </c>
      <c r="M12" s="176" t="str">
        <f>IF(animals!V11&gt;0,animals!V11,"")</f>
        <v/>
      </c>
      <c r="N12" s="174" t="str">
        <f>IF(animals!V12&gt;0,animals!V12,"")</f>
        <v/>
      </c>
      <c r="O12" s="174" t="e">
        <f>IF(animals!#REF!&gt;0,animals!#REF!,"")</f>
        <v>#REF!</v>
      </c>
      <c r="P12" s="174" t="str">
        <f>IF(animals!V13&gt;0,animals!V13,"")</f>
        <v/>
      </c>
      <c r="Q12" s="174" t="e">
        <f>IF(animals!#REF!&gt;0,animals!#REF!,"")</f>
        <v>#REF!</v>
      </c>
      <c r="R12" s="174" t="str">
        <f>IF(animals!V14&gt;0,animals!V14,"")</f>
        <v/>
      </c>
      <c r="S12" s="174" t="str">
        <f>IF(animals!V15&gt;0,animals!V15,"")</f>
        <v/>
      </c>
      <c r="T12" s="169" t="str">
        <f>IF(animals!V17&gt;0,animals!V17,"")</f>
        <v/>
      </c>
      <c r="U12" s="169" t="str">
        <f>IF(animals!V18&gt;0,animals!V18,"")</f>
        <v/>
      </c>
      <c r="V12" s="174" t="str">
        <f>IF(animals!V19&gt;0,animals!V19,"")</f>
        <v/>
      </c>
      <c r="W12" s="174" t="str">
        <f>IF(animals!V20&gt;0,animals!V20,"")</f>
        <v/>
      </c>
      <c r="X12" s="174" t="str">
        <f>IF(animals!V21&gt;0,animals!V21,"")</f>
        <v/>
      </c>
      <c r="Y12" s="174" t="str">
        <f>IF(animals!V22&gt;0,animals!V22,"")</f>
        <v/>
      </c>
      <c r="Z12" s="174" t="str">
        <f>IF(animals!V23&gt;0,animals!V23,"")</f>
        <v/>
      </c>
      <c r="AA12" s="174" t="str">
        <f>IF(animals!V24&gt;0,animals!V24,"")</f>
        <v/>
      </c>
      <c r="AB12" s="169" t="str">
        <f>IF(animals!V26&gt;0,animals!V26,"")</f>
        <v/>
      </c>
      <c r="AC12" s="169" t="str">
        <f>IF(animals!V27&gt;0,animals!V27,"")</f>
        <v/>
      </c>
      <c r="AD12" s="169" t="str">
        <f>IF(animals!V28&gt;0,animals!V28,"")</f>
        <v/>
      </c>
      <c r="AE12" s="169" t="str">
        <f>IF(animals!V29&gt;0,animals!V29,"")</f>
        <v/>
      </c>
      <c r="AF12" s="169" t="str">
        <f>IF(animals!V30&gt;0,animals!V30,"")</f>
        <v/>
      </c>
      <c r="AG12" s="174" t="str">
        <f>IF(animals!V31&gt;0,animals!V31,"")</f>
        <v/>
      </c>
      <c r="AH12" s="174" t="str">
        <f>IF(animals!V32&gt;0,animals!V32,"")</f>
        <v/>
      </c>
      <c r="AI12" s="174" t="str">
        <f>IF(animals!V33&gt;0,animals!V33,"")</f>
        <v/>
      </c>
      <c r="AJ12" s="169" t="str">
        <f>IF(animals!V35&gt;0,animals!V35,"")</f>
        <v/>
      </c>
      <c r="AK12" s="169" t="str">
        <f>IF(animals!V36&gt;0,animals!V36,"")</f>
        <v/>
      </c>
      <c r="AL12" s="169" t="str">
        <f>IF(animals!V37&gt;0,animals!V37,"")</f>
        <v/>
      </c>
      <c r="AM12" s="169" t="str">
        <f>IF(animals!V38&gt;0,animals!V38,"")</f>
        <v/>
      </c>
      <c r="AN12" s="169" t="str">
        <f>IF(animals!V39&gt;0,animals!V39,"")</f>
        <v/>
      </c>
      <c r="AO12" s="169" t="str">
        <f>IF(animals!V40&gt;0,animals!V40,"")</f>
        <v/>
      </c>
      <c r="AP12" s="169" t="str">
        <f>IF(animals!V41&gt;0,animals!V41,"")</f>
        <v/>
      </c>
      <c r="AQ12" s="169" t="str">
        <f>IF(animals!V42&gt;0,animals!V42,"")</f>
        <v/>
      </c>
      <c r="AR12" s="169" t="str">
        <f>IF(animals!V44&gt;0,animals!V44,"")</f>
        <v/>
      </c>
      <c r="AS12" s="169" t="str">
        <f>IF(animals!V45&gt;0,animals!V45,"")</f>
        <v/>
      </c>
      <c r="AT12" s="169" t="str">
        <f>IF(animals!V46&gt;0,animals!V46,"")</f>
        <v/>
      </c>
      <c r="AU12" s="169" t="str">
        <f>IF(animals!V47&gt;0,animals!V47,"")</f>
        <v/>
      </c>
      <c r="AV12" s="169" t="str">
        <f>IF(animals!V48&gt;0,animals!V48,"")</f>
        <v/>
      </c>
      <c r="AW12" s="169" t="str">
        <f>IF(animals!V49&gt;0,animals!V49,"")</f>
        <v/>
      </c>
      <c r="AX12" s="169" t="str">
        <f>IF(animals!V50&gt;0,animals!V50,"")</f>
        <v/>
      </c>
      <c r="AY12" s="169" t="str">
        <f>IF(animals!V51&gt;0,animals!V51,"")</f>
        <v/>
      </c>
    </row>
    <row r="13" spans="1:51" x14ac:dyDescent="0.2">
      <c r="A13" s="177" t="str">
        <f t="shared" si="0"/>
        <v>Crenubiotus salishani sp. nov.</v>
      </c>
      <c r="B13" s="178" t="str">
        <f t="shared" si="0"/>
        <v>Canada.S1916</v>
      </c>
      <c r="C13" s="182">
        <f>animals!X1</f>
        <v>12</v>
      </c>
      <c r="D13" s="173" t="str">
        <f>IF(animals!X3&gt;0,animals!X3,"")</f>
        <v/>
      </c>
      <c r="E13" s="169" t="str">
        <f>IF(animals!X5&gt;0,animals!X5,"")</f>
        <v/>
      </c>
      <c r="F13" s="169" t="e">
        <f>IF(animals!#REF!&gt;0,animals!#REF!,"")</f>
        <v>#REF!</v>
      </c>
      <c r="G13" s="174" t="e">
        <f>IF(animals!#REF!&gt;0,animals!#REF!,"")</f>
        <v>#REF!</v>
      </c>
      <c r="H13" s="174" t="e">
        <f>IF(animals!#REF!&gt;0,animals!#REF!,"")</f>
        <v>#REF!</v>
      </c>
      <c r="I13" s="174" t="str">
        <f>IF(animals!X6&gt;0,animals!X6,"")</f>
        <v/>
      </c>
      <c r="J13" s="174" t="str">
        <f>IF(animals!X7&gt;0,animals!X7,"")</f>
        <v/>
      </c>
      <c r="K13" s="174" t="str">
        <f>IF(animals!X8&gt;0,animals!X8,"")</f>
        <v/>
      </c>
      <c r="L13" s="175" t="str">
        <f>IF(animals!X9&gt;0,animals!X9,"")</f>
        <v/>
      </c>
      <c r="M13" s="176" t="str">
        <f>IF(animals!X11&gt;0,animals!X11,"")</f>
        <v/>
      </c>
      <c r="N13" s="174" t="str">
        <f>IF(animals!X12&gt;0,animals!X12,"")</f>
        <v/>
      </c>
      <c r="O13" s="174" t="e">
        <f>IF(animals!#REF!&gt;0,animals!#REF!,"")</f>
        <v>#REF!</v>
      </c>
      <c r="P13" s="174" t="str">
        <f>IF(animals!X13&gt;0,animals!X13,"")</f>
        <v/>
      </c>
      <c r="Q13" s="174" t="e">
        <f>IF(animals!#REF!&gt;0,animals!#REF!,"")</f>
        <v>#REF!</v>
      </c>
      <c r="R13" s="174" t="str">
        <f>IF(animals!X14&gt;0,animals!X14,"")</f>
        <v/>
      </c>
      <c r="S13" s="174" t="str">
        <f>IF(animals!X15&gt;0,animals!X15,"")</f>
        <v/>
      </c>
      <c r="T13" s="169" t="str">
        <f>IF(animals!X17&gt;0,animals!X17,"")</f>
        <v/>
      </c>
      <c r="U13" s="169" t="str">
        <f>IF(animals!X18&gt;0,animals!X18,"")</f>
        <v/>
      </c>
      <c r="V13" s="174" t="str">
        <f>IF(animals!X19&gt;0,animals!X19,"")</f>
        <v/>
      </c>
      <c r="W13" s="174" t="str">
        <f>IF(animals!X20&gt;0,animals!X20,"")</f>
        <v/>
      </c>
      <c r="X13" s="174" t="str">
        <f>IF(animals!X21&gt;0,animals!X21,"")</f>
        <v/>
      </c>
      <c r="Y13" s="174" t="str">
        <f>IF(animals!X22&gt;0,animals!X22,"")</f>
        <v/>
      </c>
      <c r="Z13" s="174" t="str">
        <f>IF(animals!X23&gt;0,animals!X23,"")</f>
        <v/>
      </c>
      <c r="AA13" s="174" t="str">
        <f>IF(animals!X24&gt;0,animals!X24,"")</f>
        <v/>
      </c>
      <c r="AB13" s="169" t="str">
        <f>IF(animals!X26&gt;0,animals!X26,"")</f>
        <v/>
      </c>
      <c r="AC13" s="169" t="str">
        <f>IF(animals!X27&gt;0,animals!X27,"")</f>
        <v/>
      </c>
      <c r="AD13" s="169" t="str">
        <f>IF(animals!X28&gt;0,animals!X28,"")</f>
        <v/>
      </c>
      <c r="AE13" s="169" t="str">
        <f>IF(animals!X29&gt;0,animals!X29,"")</f>
        <v/>
      </c>
      <c r="AF13" s="169" t="str">
        <f>IF(animals!X30&gt;0,animals!X30,"")</f>
        <v/>
      </c>
      <c r="AG13" s="174" t="str">
        <f>IF(animals!X31&gt;0,animals!X31,"")</f>
        <v/>
      </c>
      <c r="AH13" s="174" t="str">
        <f>IF(animals!X32&gt;0,animals!X32,"")</f>
        <v/>
      </c>
      <c r="AI13" s="174" t="str">
        <f>IF(animals!X33&gt;0,animals!X33,"")</f>
        <v/>
      </c>
      <c r="AJ13" s="169" t="str">
        <f>IF(animals!X35&gt;0,animals!X35,"")</f>
        <v/>
      </c>
      <c r="AK13" s="169" t="str">
        <f>IF(animals!X36&gt;0,animals!X36,"")</f>
        <v/>
      </c>
      <c r="AL13" s="169" t="str">
        <f>IF(animals!X37&gt;0,animals!X37,"")</f>
        <v/>
      </c>
      <c r="AM13" s="169" t="str">
        <f>IF(animals!X38&gt;0,animals!X38,"")</f>
        <v/>
      </c>
      <c r="AN13" s="169" t="str">
        <f>IF(animals!X39&gt;0,animals!X39,"")</f>
        <v/>
      </c>
      <c r="AO13" s="169" t="str">
        <f>IF(animals!X40&gt;0,animals!X40,"")</f>
        <v/>
      </c>
      <c r="AP13" s="169" t="str">
        <f>IF(animals!X41&gt;0,animals!X41,"")</f>
        <v/>
      </c>
      <c r="AQ13" s="169" t="str">
        <f>IF(animals!X42&gt;0,animals!X42,"")</f>
        <v/>
      </c>
      <c r="AR13" s="169" t="str">
        <f>IF(animals!X44&gt;0,animals!X44,"")</f>
        <v/>
      </c>
      <c r="AS13" s="169" t="str">
        <f>IF(animals!X45&gt;0,animals!X45,"")</f>
        <v/>
      </c>
      <c r="AT13" s="169" t="str">
        <f>IF(animals!X46&gt;0,animals!X46,"")</f>
        <v/>
      </c>
      <c r="AU13" s="169" t="str">
        <f>IF(animals!X47&gt;0,animals!X47,"")</f>
        <v/>
      </c>
      <c r="AV13" s="169" t="str">
        <f>IF(animals!X48&gt;0,animals!X48,"")</f>
        <v/>
      </c>
      <c r="AW13" s="169" t="str">
        <f>IF(animals!X49&gt;0,animals!X49,"")</f>
        <v/>
      </c>
      <c r="AX13" s="169" t="str">
        <f>IF(animals!X50&gt;0,animals!X50,"")</f>
        <v/>
      </c>
      <c r="AY13" s="169" t="str">
        <f>IF(animals!X51&gt;0,animals!X51,"")</f>
        <v/>
      </c>
    </row>
    <row r="14" spans="1:51" x14ac:dyDescent="0.2">
      <c r="A14" s="177" t="str">
        <f t="shared" si="0"/>
        <v>Crenubiotus salishani sp. nov.</v>
      </c>
      <c r="B14" s="178" t="str">
        <f t="shared" si="0"/>
        <v>Canada.S1916</v>
      </c>
      <c r="C14" s="182">
        <f>animals!Z1</f>
        <v>13</v>
      </c>
      <c r="D14" s="173" t="str">
        <f>IF(animals!Z3&gt;0,animals!Z3,"")</f>
        <v/>
      </c>
      <c r="E14" s="169" t="str">
        <f>IF(animals!Z5&gt;0,animals!Z5,"")</f>
        <v/>
      </c>
      <c r="F14" s="169" t="e">
        <f>IF(animals!#REF!&gt;0,animals!#REF!,"")</f>
        <v>#REF!</v>
      </c>
      <c r="G14" s="174" t="e">
        <f>IF(animals!#REF!&gt;0,animals!#REF!,"")</f>
        <v>#REF!</v>
      </c>
      <c r="H14" s="174" t="e">
        <f>IF(animals!#REF!&gt;0,animals!#REF!,"")</f>
        <v>#REF!</v>
      </c>
      <c r="I14" s="174" t="str">
        <f>IF(animals!Z6&gt;0,animals!Z6,"")</f>
        <v/>
      </c>
      <c r="J14" s="174" t="str">
        <f>IF(animals!Z7&gt;0,animals!Z7,"")</f>
        <v/>
      </c>
      <c r="K14" s="174" t="str">
        <f>IF(animals!Z8&gt;0,animals!Z8,"")</f>
        <v/>
      </c>
      <c r="L14" s="175" t="str">
        <f>IF(animals!Z9&gt;0,animals!Z9,"")</f>
        <v/>
      </c>
      <c r="M14" s="176" t="str">
        <f>IF(animals!Z11&gt;0,animals!Z11,"")</f>
        <v/>
      </c>
      <c r="N14" s="174" t="str">
        <f>IF(animals!Z12&gt;0,animals!Z12,"")</f>
        <v/>
      </c>
      <c r="O14" s="174" t="e">
        <f>IF(animals!#REF!&gt;0,animals!#REF!,"")</f>
        <v>#REF!</v>
      </c>
      <c r="P14" s="174" t="str">
        <f>IF(animals!Z13&gt;0,animals!Z13,"")</f>
        <v/>
      </c>
      <c r="Q14" s="174" t="e">
        <f>IF(animals!#REF!&gt;0,animals!#REF!,"")</f>
        <v>#REF!</v>
      </c>
      <c r="R14" s="174" t="str">
        <f>IF(animals!Z14&gt;0,animals!Z14,"")</f>
        <v/>
      </c>
      <c r="S14" s="174" t="str">
        <f>IF(animals!Z15&gt;0,animals!Z15,"")</f>
        <v/>
      </c>
      <c r="T14" s="169" t="str">
        <f>IF(animals!Z17&gt;0,animals!Z17,"")</f>
        <v/>
      </c>
      <c r="U14" s="169" t="str">
        <f>IF(animals!Z18&gt;0,animals!Z18,"")</f>
        <v/>
      </c>
      <c r="V14" s="174" t="str">
        <f>IF(animals!Z19&gt;0,animals!Z19,"")</f>
        <v/>
      </c>
      <c r="W14" s="174" t="str">
        <f>IF(animals!Z20&gt;0,animals!Z20,"")</f>
        <v/>
      </c>
      <c r="X14" s="174" t="str">
        <f>IF(animals!Z21&gt;0,animals!Z21,"")</f>
        <v/>
      </c>
      <c r="Y14" s="174" t="str">
        <f>IF(animals!Z22&gt;0,animals!Z22,"")</f>
        <v/>
      </c>
      <c r="Z14" s="174" t="str">
        <f>IF(animals!Z23&gt;0,animals!Z23,"")</f>
        <v/>
      </c>
      <c r="AA14" s="174" t="str">
        <f>IF(animals!Z24&gt;0,animals!Z24,"")</f>
        <v/>
      </c>
      <c r="AB14" s="169" t="str">
        <f>IF(animals!Z26&gt;0,animals!Z26,"")</f>
        <v/>
      </c>
      <c r="AC14" s="169" t="str">
        <f>IF(animals!Z27&gt;0,animals!Z27,"")</f>
        <v/>
      </c>
      <c r="AD14" s="169" t="str">
        <f>IF(animals!Z28&gt;0,animals!Z28,"")</f>
        <v/>
      </c>
      <c r="AE14" s="169" t="str">
        <f>IF(animals!Z29&gt;0,animals!Z29,"")</f>
        <v/>
      </c>
      <c r="AF14" s="169" t="str">
        <f>IF(animals!Z30&gt;0,animals!Z30,"")</f>
        <v/>
      </c>
      <c r="AG14" s="174" t="str">
        <f>IF(animals!Z31&gt;0,animals!Z31,"")</f>
        <v/>
      </c>
      <c r="AH14" s="174" t="str">
        <f>IF(animals!Z32&gt;0,animals!Z32,"")</f>
        <v/>
      </c>
      <c r="AI14" s="174" t="str">
        <f>IF(animals!Z33&gt;0,animals!Z33,"")</f>
        <v/>
      </c>
      <c r="AJ14" s="169" t="str">
        <f>IF(animals!Z35&gt;0,animals!Z35,"")</f>
        <v/>
      </c>
      <c r="AK14" s="169" t="str">
        <f>IF(animals!Z36&gt;0,animals!Z36,"")</f>
        <v/>
      </c>
      <c r="AL14" s="169" t="str">
        <f>IF(animals!Z37&gt;0,animals!Z37,"")</f>
        <v/>
      </c>
      <c r="AM14" s="169" t="str">
        <f>IF(animals!Z38&gt;0,animals!Z38,"")</f>
        <v/>
      </c>
      <c r="AN14" s="169" t="str">
        <f>IF(animals!Z39&gt;0,animals!Z39,"")</f>
        <v/>
      </c>
      <c r="AO14" s="169" t="str">
        <f>IF(animals!Z40&gt;0,animals!Z40,"")</f>
        <v/>
      </c>
      <c r="AP14" s="169" t="str">
        <f>IF(animals!Z41&gt;0,animals!Z41,"")</f>
        <v/>
      </c>
      <c r="AQ14" s="169" t="str">
        <f>IF(animals!Z42&gt;0,animals!Z42,"")</f>
        <v/>
      </c>
      <c r="AR14" s="169" t="str">
        <f>IF(animals!Z44&gt;0,animals!Z44,"")</f>
        <v/>
      </c>
      <c r="AS14" s="169" t="str">
        <f>IF(animals!Z45&gt;0,animals!Z45,"")</f>
        <v/>
      </c>
      <c r="AT14" s="169" t="str">
        <f>IF(animals!Z46&gt;0,animals!Z46,"")</f>
        <v/>
      </c>
      <c r="AU14" s="169" t="str">
        <f>IF(animals!Z47&gt;0,animals!Z47,"")</f>
        <v/>
      </c>
      <c r="AV14" s="169" t="str">
        <f>IF(animals!Z48&gt;0,animals!Z48,"")</f>
        <v/>
      </c>
      <c r="AW14" s="169" t="str">
        <f>IF(animals!Z49&gt;0,animals!Z49,"")</f>
        <v/>
      </c>
      <c r="AX14" s="169" t="str">
        <f>IF(animals!Z50&gt;0,animals!Z50,"")</f>
        <v/>
      </c>
      <c r="AY14" s="169" t="str">
        <f>IF(animals!Z51&gt;0,animals!Z51,"")</f>
        <v/>
      </c>
    </row>
    <row r="15" spans="1:51" x14ac:dyDescent="0.2">
      <c r="A15" s="177" t="str">
        <f t="shared" si="0"/>
        <v>Crenubiotus salishani sp. nov.</v>
      </c>
      <c r="B15" s="178" t="str">
        <f t="shared" si="0"/>
        <v>Canada.S1916</v>
      </c>
      <c r="C15" s="182">
        <f>animals!AB1</f>
        <v>14</v>
      </c>
      <c r="D15" s="173" t="str">
        <f>IF(animals!AB3&gt;0,animals!AB3,"")</f>
        <v/>
      </c>
      <c r="E15" s="169" t="str">
        <f>IF(animals!AB5&gt;0,animals!AB5,"")</f>
        <v/>
      </c>
      <c r="F15" s="169" t="e">
        <f>IF(animals!#REF!&gt;0,animals!#REF!,"")</f>
        <v>#REF!</v>
      </c>
      <c r="G15" s="174" t="e">
        <f>IF(animals!#REF!&gt;0,animals!#REF!,"")</f>
        <v>#REF!</v>
      </c>
      <c r="H15" s="174" t="e">
        <f>IF(animals!#REF!&gt;0,animals!#REF!,"")</f>
        <v>#REF!</v>
      </c>
      <c r="I15" s="174" t="str">
        <f>IF(animals!AB6&gt;0,animals!AB6,"")</f>
        <v/>
      </c>
      <c r="J15" s="174" t="str">
        <f>IF(animals!AB7&gt;0,animals!AB7,"")</f>
        <v/>
      </c>
      <c r="K15" s="174" t="str">
        <f>IF(animals!AB8&gt;0,animals!AB8,"")</f>
        <v/>
      </c>
      <c r="L15" s="175" t="str">
        <f>IF(animals!AB9&gt;0,animals!AB9,"")</f>
        <v/>
      </c>
      <c r="M15" s="176" t="str">
        <f>IF(animals!AB11&gt;0,animals!AB11,"")</f>
        <v/>
      </c>
      <c r="N15" s="174" t="str">
        <f>IF(animals!AB12&gt;0,animals!AB12,"")</f>
        <v/>
      </c>
      <c r="O15" s="174" t="e">
        <f>IF(animals!#REF!&gt;0,animals!#REF!,"")</f>
        <v>#REF!</v>
      </c>
      <c r="P15" s="174" t="str">
        <f>IF(animals!AB13&gt;0,animals!AB13,"")</f>
        <v/>
      </c>
      <c r="Q15" s="174" t="e">
        <f>IF(animals!#REF!&gt;0,animals!#REF!,"")</f>
        <v>#REF!</v>
      </c>
      <c r="R15" s="174" t="str">
        <f>IF(animals!AB14&gt;0,animals!AB14,"")</f>
        <v/>
      </c>
      <c r="S15" s="174" t="str">
        <f>IF(animals!AB15&gt;0,animals!AB15,"")</f>
        <v/>
      </c>
      <c r="T15" s="169" t="str">
        <f>IF(animals!AB17&gt;0,animals!AB17,"")</f>
        <v/>
      </c>
      <c r="U15" s="169" t="str">
        <f>IF(animals!AB18&gt;0,animals!AB18,"")</f>
        <v/>
      </c>
      <c r="V15" s="174" t="str">
        <f>IF(animals!AB19&gt;0,animals!AB19,"")</f>
        <v/>
      </c>
      <c r="W15" s="174" t="str">
        <f>IF(animals!AB20&gt;0,animals!AB20,"")</f>
        <v/>
      </c>
      <c r="X15" s="174" t="str">
        <f>IF(animals!AB21&gt;0,animals!AB21,"")</f>
        <v/>
      </c>
      <c r="Y15" s="174" t="str">
        <f>IF(animals!AB22&gt;0,animals!AB22,"")</f>
        <v/>
      </c>
      <c r="Z15" s="174" t="str">
        <f>IF(animals!AB23&gt;0,animals!AB23,"")</f>
        <v/>
      </c>
      <c r="AA15" s="174" t="str">
        <f>IF(animals!AB24&gt;0,animals!AB24,"")</f>
        <v/>
      </c>
      <c r="AB15" s="169" t="str">
        <f>IF(animals!AB26&gt;0,animals!AB26,"")</f>
        <v/>
      </c>
      <c r="AC15" s="169" t="str">
        <f>IF(animals!AB27&gt;0,animals!AB27,"")</f>
        <v/>
      </c>
      <c r="AD15" s="169" t="str">
        <f>IF(animals!AB28&gt;0,animals!AB28,"")</f>
        <v/>
      </c>
      <c r="AE15" s="169" t="str">
        <f>IF(animals!AB29&gt;0,animals!AB29,"")</f>
        <v/>
      </c>
      <c r="AF15" s="169" t="str">
        <f>IF(animals!AB30&gt;0,animals!AB30,"")</f>
        <v/>
      </c>
      <c r="AG15" s="174" t="str">
        <f>IF(animals!AB31&gt;0,animals!AB31,"")</f>
        <v/>
      </c>
      <c r="AH15" s="174" t="str">
        <f>IF(animals!AB32&gt;0,animals!AB32,"")</f>
        <v/>
      </c>
      <c r="AI15" s="174" t="str">
        <f>IF(animals!AB33&gt;0,animals!AB33,"")</f>
        <v/>
      </c>
      <c r="AJ15" s="169" t="str">
        <f>IF(animals!AB35&gt;0,animals!AB35,"")</f>
        <v/>
      </c>
      <c r="AK15" s="169" t="str">
        <f>IF(animals!AB36&gt;0,animals!AB36,"")</f>
        <v/>
      </c>
      <c r="AL15" s="169" t="str">
        <f>IF(animals!AB37&gt;0,animals!AB37,"")</f>
        <v/>
      </c>
      <c r="AM15" s="169" t="str">
        <f>IF(animals!AB38&gt;0,animals!AB38,"")</f>
        <v/>
      </c>
      <c r="AN15" s="169" t="str">
        <f>IF(animals!AB39&gt;0,animals!AB39,"")</f>
        <v/>
      </c>
      <c r="AO15" s="169" t="str">
        <f>IF(animals!AB40&gt;0,animals!AB40,"")</f>
        <v/>
      </c>
      <c r="AP15" s="169" t="str">
        <f>IF(animals!AB41&gt;0,animals!AB41,"")</f>
        <v/>
      </c>
      <c r="AQ15" s="169" t="str">
        <f>IF(animals!AB42&gt;0,animals!AB42,"")</f>
        <v/>
      </c>
      <c r="AR15" s="169" t="str">
        <f>IF(animals!AB44&gt;0,animals!AB44,"")</f>
        <v/>
      </c>
      <c r="AS15" s="169" t="str">
        <f>IF(animals!AB45&gt;0,animals!AB45,"")</f>
        <v/>
      </c>
      <c r="AT15" s="169" t="str">
        <f>IF(animals!AB46&gt;0,animals!AB46,"")</f>
        <v/>
      </c>
      <c r="AU15" s="169" t="str">
        <f>IF(animals!AB47&gt;0,animals!AB47,"")</f>
        <v/>
      </c>
      <c r="AV15" s="169" t="str">
        <f>IF(animals!AB48&gt;0,animals!AB48,"")</f>
        <v/>
      </c>
      <c r="AW15" s="169" t="str">
        <f>IF(animals!AB49&gt;0,animals!AB49,"")</f>
        <v/>
      </c>
      <c r="AX15" s="169" t="str">
        <f>IF(animals!AB50&gt;0,animals!AB50,"")</f>
        <v/>
      </c>
      <c r="AY15" s="169" t="str">
        <f>IF(animals!AB51&gt;0,animals!AB51,"")</f>
        <v/>
      </c>
    </row>
    <row r="16" spans="1:51" x14ac:dyDescent="0.2">
      <c r="A16" s="177" t="str">
        <f t="shared" si="0"/>
        <v>Crenubiotus salishani sp. nov.</v>
      </c>
      <c r="B16" s="178" t="str">
        <f t="shared" si="0"/>
        <v>Canada.S1916</v>
      </c>
      <c r="C16" s="182">
        <f>animals!AD1</f>
        <v>15</v>
      </c>
      <c r="D16" s="173" t="str">
        <f>IF(animals!AD3&gt;0,animals!AD3,"")</f>
        <v/>
      </c>
      <c r="E16" s="169" t="str">
        <f>IF(animals!AD5&gt;0,animals!AD5,"")</f>
        <v/>
      </c>
      <c r="F16" s="169" t="e">
        <f>IF(animals!#REF!&gt;0,animals!#REF!,"")</f>
        <v>#REF!</v>
      </c>
      <c r="G16" s="174" t="e">
        <f>IF(animals!#REF!&gt;0,animals!#REF!,"")</f>
        <v>#REF!</v>
      </c>
      <c r="H16" s="174" t="e">
        <f>IF(animals!#REF!&gt;0,animals!#REF!,"")</f>
        <v>#REF!</v>
      </c>
      <c r="I16" s="174" t="str">
        <f>IF(animals!AD6&gt;0,animals!AD6,"")</f>
        <v/>
      </c>
      <c r="J16" s="174" t="str">
        <f>IF(animals!AD7&gt;0,animals!AD7,"")</f>
        <v/>
      </c>
      <c r="K16" s="174" t="str">
        <f>IF(animals!AD8&gt;0,animals!AD8,"")</f>
        <v/>
      </c>
      <c r="L16" s="175" t="str">
        <f>IF(animals!AD9&gt;0,animals!AD9,"")</f>
        <v/>
      </c>
      <c r="M16" s="176" t="str">
        <f>IF(animals!AD11&gt;0,animals!AD11,"")</f>
        <v/>
      </c>
      <c r="N16" s="174" t="str">
        <f>IF(animals!AD12&gt;0,animals!AD12,"")</f>
        <v/>
      </c>
      <c r="O16" s="174" t="e">
        <f>IF(animals!#REF!&gt;0,animals!#REF!,"")</f>
        <v>#REF!</v>
      </c>
      <c r="P16" s="174" t="str">
        <f>IF(animals!AD13&gt;0,animals!AD13,"")</f>
        <v/>
      </c>
      <c r="Q16" s="174" t="e">
        <f>IF(animals!#REF!&gt;0,animals!#REF!,"")</f>
        <v>#REF!</v>
      </c>
      <c r="R16" s="174" t="str">
        <f>IF(animals!AD14&gt;0,animals!AD14,"")</f>
        <v/>
      </c>
      <c r="S16" s="174" t="str">
        <f>IF(animals!AD15&gt;0,animals!AD15,"")</f>
        <v/>
      </c>
      <c r="T16" s="169" t="str">
        <f>IF(animals!AD17&gt;0,animals!AD17,"")</f>
        <v/>
      </c>
      <c r="U16" s="169" t="str">
        <f>IF(animals!AD18&gt;0,animals!AD18,"")</f>
        <v/>
      </c>
      <c r="V16" s="174" t="str">
        <f>IF(animals!AD19&gt;0,animals!AD19,"")</f>
        <v/>
      </c>
      <c r="W16" s="174" t="str">
        <f>IF(animals!AD20&gt;0,animals!AD20,"")</f>
        <v/>
      </c>
      <c r="X16" s="174" t="str">
        <f>IF(animals!AD21&gt;0,animals!AD21,"")</f>
        <v/>
      </c>
      <c r="Y16" s="174" t="str">
        <f>IF(animals!AD22&gt;0,animals!AD22,"")</f>
        <v/>
      </c>
      <c r="Z16" s="174" t="str">
        <f>IF(animals!AD23&gt;0,animals!AD23,"")</f>
        <v/>
      </c>
      <c r="AA16" s="174" t="str">
        <f>IF(animals!AD24&gt;0,animals!AD24,"")</f>
        <v/>
      </c>
      <c r="AB16" s="169" t="str">
        <f>IF(animals!AD26&gt;0,animals!AD26,"")</f>
        <v/>
      </c>
      <c r="AC16" s="169" t="str">
        <f>IF(animals!AD27&gt;0,animals!AD27,"")</f>
        <v/>
      </c>
      <c r="AD16" s="169" t="str">
        <f>IF(animals!AD28&gt;0,animals!AD28,"")</f>
        <v/>
      </c>
      <c r="AE16" s="169" t="str">
        <f>IF(animals!AD29&gt;0,animals!AD29,"")</f>
        <v/>
      </c>
      <c r="AF16" s="169" t="str">
        <f>IF(animals!AD30&gt;0,animals!AD30,"")</f>
        <v/>
      </c>
      <c r="AG16" s="174" t="str">
        <f>IF(animals!AD31&gt;0,animals!AD31,"")</f>
        <v/>
      </c>
      <c r="AH16" s="174" t="str">
        <f>IF(animals!AD32&gt;0,animals!AD32,"")</f>
        <v/>
      </c>
      <c r="AI16" s="174" t="str">
        <f>IF(animals!AD33&gt;0,animals!AD33,"")</f>
        <v/>
      </c>
      <c r="AJ16" s="169" t="str">
        <f>IF(animals!AD35&gt;0,animals!AD35,"")</f>
        <v/>
      </c>
      <c r="AK16" s="169" t="str">
        <f>IF(animals!AD36&gt;0,animals!AD36,"")</f>
        <v/>
      </c>
      <c r="AL16" s="169" t="str">
        <f>IF(animals!AD37&gt;0,animals!AD37,"")</f>
        <v/>
      </c>
      <c r="AM16" s="169" t="str">
        <f>IF(animals!AD38&gt;0,animals!AD38,"")</f>
        <v/>
      </c>
      <c r="AN16" s="169" t="str">
        <f>IF(animals!AD39&gt;0,animals!AD39,"")</f>
        <v/>
      </c>
      <c r="AO16" s="169" t="str">
        <f>IF(animals!AD40&gt;0,animals!AD40,"")</f>
        <v/>
      </c>
      <c r="AP16" s="169" t="str">
        <f>IF(animals!AD41&gt;0,animals!AD41,"")</f>
        <v/>
      </c>
      <c r="AQ16" s="169" t="str">
        <f>IF(animals!AD42&gt;0,animals!AD42,"")</f>
        <v/>
      </c>
      <c r="AR16" s="169" t="str">
        <f>IF(animals!AD44&gt;0,animals!AD44,"")</f>
        <v/>
      </c>
      <c r="AS16" s="169" t="str">
        <f>IF(animals!AD45&gt;0,animals!AD45,"")</f>
        <v/>
      </c>
      <c r="AT16" s="169" t="str">
        <f>IF(animals!AD46&gt;0,animals!AD46,"")</f>
        <v/>
      </c>
      <c r="AU16" s="169" t="str">
        <f>IF(animals!AD47&gt;0,animals!AD47,"")</f>
        <v/>
      </c>
      <c r="AV16" s="169" t="str">
        <f>IF(animals!AD48&gt;0,animals!AD48,"")</f>
        <v/>
      </c>
      <c r="AW16" s="169" t="str">
        <f>IF(animals!AD49&gt;0,animals!AD49,"")</f>
        <v/>
      </c>
      <c r="AX16" s="169" t="str">
        <f>IF(animals!AD50&gt;0,animals!AD50,"")</f>
        <v/>
      </c>
      <c r="AY16" s="169" t="str">
        <f>IF(animals!AD51&gt;0,animals!AD51,"")</f>
        <v/>
      </c>
    </row>
    <row r="17" spans="1:51" x14ac:dyDescent="0.2">
      <c r="A17" s="177" t="str">
        <f t="shared" si="0"/>
        <v>Crenubiotus salishani sp. nov.</v>
      </c>
      <c r="B17" s="178" t="str">
        <f t="shared" si="0"/>
        <v>Canada.S1916</v>
      </c>
      <c r="C17" s="182">
        <f>animals!AF1</f>
        <v>16</v>
      </c>
      <c r="D17" s="173" t="str">
        <f>IF(animals!AF3&gt;0,animals!AF3,"")</f>
        <v/>
      </c>
      <c r="E17" s="169" t="str">
        <f>IF(animals!AF5&gt;0,animals!AF5,"")</f>
        <v/>
      </c>
      <c r="F17" s="169" t="e">
        <f>IF(animals!#REF!&gt;0,animals!#REF!,"")</f>
        <v>#REF!</v>
      </c>
      <c r="G17" s="174" t="e">
        <f>IF(animals!#REF!&gt;0,animals!#REF!,"")</f>
        <v>#REF!</v>
      </c>
      <c r="H17" s="174" t="e">
        <f>IF(animals!#REF!&gt;0,animals!#REF!,"")</f>
        <v>#REF!</v>
      </c>
      <c r="I17" s="174" t="str">
        <f>IF(animals!AF6&gt;0,animals!AF6,"")</f>
        <v/>
      </c>
      <c r="J17" s="174" t="str">
        <f>IF(animals!AF7&gt;0,animals!AF7,"")</f>
        <v/>
      </c>
      <c r="K17" s="174" t="str">
        <f>IF(animals!AF8&gt;0,animals!AF8,"")</f>
        <v/>
      </c>
      <c r="L17" s="175" t="str">
        <f>IF(animals!AF9&gt;0,animals!AF9,"")</f>
        <v/>
      </c>
      <c r="M17" s="176" t="str">
        <f>IF(animals!AF11&gt;0,animals!AF11,"")</f>
        <v/>
      </c>
      <c r="N17" s="174" t="str">
        <f>IF(animals!AF12&gt;0,animals!AF12,"")</f>
        <v/>
      </c>
      <c r="O17" s="174" t="e">
        <f>IF(animals!#REF!&gt;0,animals!#REF!,"")</f>
        <v>#REF!</v>
      </c>
      <c r="P17" s="174" t="str">
        <f>IF(animals!AF13&gt;0,animals!AF13,"")</f>
        <v/>
      </c>
      <c r="Q17" s="174" t="e">
        <f>IF(animals!#REF!&gt;0,animals!#REF!,"")</f>
        <v>#REF!</v>
      </c>
      <c r="R17" s="174" t="str">
        <f>IF(animals!AF14&gt;0,animals!AF14,"")</f>
        <v/>
      </c>
      <c r="S17" s="174" t="str">
        <f>IF(animals!AF15&gt;0,animals!AF15,"")</f>
        <v/>
      </c>
      <c r="T17" s="169" t="str">
        <f>IF(animals!AF17&gt;0,animals!AF17,"")</f>
        <v/>
      </c>
      <c r="U17" s="169" t="str">
        <f>IF(animals!AF18&gt;0,animals!AF18,"")</f>
        <v/>
      </c>
      <c r="V17" s="174" t="str">
        <f>IF(animals!AF19&gt;0,animals!AF19,"")</f>
        <v/>
      </c>
      <c r="W17" s="174" t="str">
        <f>IF(animals!AF20&gt;0,animals!AF20,"")</f>
        <v/>
      </c>
      <c r="X17" s="174" t="str">
        <f>IF(animals!AF21&gt;0,animals!AF21,"")</f>
        <v/>
      </c>
      <c r="Y17" s="174" t="str">
        <f>IF(animals!AF22&gt;0,animals!AF22,"")</f>
        <v/>
      </c>
      <c r="Z17" s="174" t="str">
        <f>IF(animals!AF23&gt;0,animals!AF23,"")</f>
        <v/>
      </c>
      <c r="AA17" s="174" t="str">
        <f>IF(animals!AF24&gt;0,animals!AF24,"")</f>
        <v/>
      </c>
      <c r="AB17" s="169" t="str">
        <f>IF(animals!AF26&gt;0,animals!AF26,"")</f>
        <v/>
      </c>
      <c r="AC17" s="169" t="str">
        <f>IF(animals!AF27&gt;0,animals!AF27,"")</f>
        <v/>
      </c>
      <c r="AD17" s="169" t="str">
        <f>IF(animals!AF28&gt;0,animals!AF28,"")</f>
        <v/>
      </c>
      <c r="AE17" s="169" t="str">
        <f>IF(animals!AF29&gt;0,animals!AF29,"")</f>
        <v/>
      </c>
      <c r="AF17" s="169" t="str">
        <f>IF(animals!AF30&gt;0,animals!AF30,"")</f>
        <v/>
      </c>
      <c r="AG17" s="174" t="str">
        <f>IF(animals!AF31&gt;0,animals!AF31,"")</f>
        <v/>
      </c>
      <c r="AH17" s="174" t="str">
        <f>IF(animals!AF32&gt;0,animals!AF32,"")</f>
        <v/>
      </c>
      <c r="AI17" s="174" t="str">
        <f>IF(animals!AF33&gt;0,animals!AF33,"")</f>
        <v/>
      </c>
      <c r="AJ17" s="169" t="str">
        <f>IF(animals!AF35&gt;0,animals!AF35,"")</f>
        <v/>
      </c>
      <c r="AK17" s="169" t="str">
        <f>IF(animals!AF36&gt;0,animals!AF36,"")</f>
        <v/>
      </c>
      <c r="AL17" s="169" t="str">
        <f>IF(animals!AF37&gt;0,animals!AF37,"")</f>
        <v/>
      </c>
      <c r="AM17" s="169" t="str">
        <f>IF(animals!AF38&gt;0,animals!AF38,"")</f>
        <v/>
      </c>
      <c r="AN17" s="169" t="str">
        <f>IF(animals!AF39&gt;0,animals!AF39,"")</f>
        <v/>
      </c>
      <c r="AO17" s="169" t="str">
        <f>IF(animals!AF40&gt;0,animals!AF40,"")</f>
        <v/>
      </c>
      <c r="AP17" s="169" t="str">
        <f>IF(animals!AF41&gt;0,animals!AF41,"")</f>
        <v/>
      </c>
      <c r="AQ17" s="169" t="str">
        <f>IF(animals!AF42&gt;0,animals!AF42,"")</f>
        <v/>
      </c>
      <c r="AR17" s="169" t="str">
        <f>IF(animals!AF44&gt;0,animals!AF44,"")</f>
        <v/>
      </c>
      <c r="AS17" s="169" t="str">
        <f>IF(animals!AF45&gt;0,animals!AF45,"")</f>
        <v/>
      </c>
      <c r="AT17" s="169" t="str">
        <f>IF(animals!AF46&gt;0,animals!AF46,"")</f>
        <v/>
      </c>
      <c r="AU17" s="169" t="str">
        <f>IF(animals!AF47&gt;0,animals!AF47,"")</f>
        <v/>
      </c>
      <c r="AV17" s="169" t="str">
        <f>IF(animals!AF48&gt;0,animals!AF48,"")</f>
        <v/>
      </c>
      <c r="AW17" s="169" t="str">
        <f>IF(animals!AF49&gt;0,animals!AF49,"")</f>
        <v/>
      </c>
      <c r="AX17" s="169" t="str">
        <f>IF(animals!AF50&gt;0,animals!AF50,"")</f>
        <v/>
      </c>
      <c r="AY17" s="169" t="str">
        <f>IF(animals!AF51&gt;0,animals!AF51,"")</f>
        <v/>
      </c>
    </row>
    <row r="18" spans="1:51" x14ac:dyDescent="0.2">
      <c r="A18" s="177" t="str">
        <f t="shared" si="0"/>
        <v>Crenubiotus salishani sp. nov.</v>
      </c>
      <c r="B18" s="178" t="str">
        <f t="shared" si="0"/>
        <v>Canada.S1916</v>
      </c>
      <c r="C18" s="182">
        <f>animals!AH1</f>
        <v>17</v>
      </c>
      <c r="D18" s="173" t="str">
        <f>IF(animals!AH3&gt;0,animals!AH3,"")</f>
        <v/>
      </c>
      <c r="E18" s="169" t="str">
        <f>IF(animals!AH5&gt;0,animals!AH5,"")</f>
        <v/>
      </c>
      <c r="F18" s="169" t="e">
        <f>IF(animals!#REF!&gt;0,animals!#REF!,"")</f>
        <v>#REF!</v>
      </c>
      <c r="G18" s="174" t="e">
        <f>IF(animals!#REF!&gt;0,animals!#REF!,"")</f>
        <v>#REF!</v>
      </c>
      <c r="H18" s="174" t="e">
        <f>IF(animals!#REF!&gt;0,animals!#REF!,"")</f>
        <v>#REF!</v>
      </c>
      <c r="I18" s="174" t="str">
        <f>IF(animals!AH6&gt;0,animals!AH6,"")</f>
        <v/>
      </c>
      <c r="J18" s="174" t="str">
        <f>IF(animals!AH7&gt;0,animals!AH7,"")</f>
        <v/>
      </c>
      <c r="K18" s="174" t="str">
        <f>IF(animals!AH8&gt;0,animals!AH8,"")</f>
        <v/>
      </c>
      <c r="L18" s="175" t="str">
        <f>IF(animals!AH9&gt;0,animals!AH9,"")</f>
        <v/>
      </c>
      <c r="M18" s="176" t="str">
        <f>IF(animals!AH11&gt;0,animals!AH11,"")</f>
        <v/>
      </c>
      <c r="N18" s="174" t="str">
        <f>IF(animals!AH12&gt;0,animals!AH12,"")</f>
        <v/>
      </c>
      <c r="O18" s="174" t="e">
        <f>IF(animals!#REF!&gt;0,animals!#REF!,"")</f>
        <v>#REF!</v>
      </c>
      <c r="P18" s="174" t="str">
        <f>IF(animals!AH13&gt;0,animals!AH13,"")</f>
        <v/>
      </c>
      <c r="Q18" s="174" t="e">
        <f>IF(animals!#REF!&gt;0,animals!#REF!,"")</f>
        <v>#REF!</v>
      </c>
      <c r="R18" s="174" t="str">
        <f>IF(animals!AH14&gt;0,animals!AH14,"")</f>
        <v/>
      </c>
      <c r="S18" s="174" t="str">
        <f>IF(animals!AH15&gt;0,animals!AH15,"")</f>
        <v/>
      </c>
      <c r="T18" s="169" t="str">
        <f>IF(animals!AH17&gt;0,animals!AH17,"")</f>
        <v/>
      </c>
      <c r="U18" s="169" t="str">
        <f>IF(animals!AH18&gt;0,animals!AH18,"")</f>
        <v/>
      </c>
      <c r="V18" s="174" t="str">
        <f>IF(animals!AH19&gt;0,animals!AH19,"")</f>
        <v/>
      </c>
      <c r="W18" s="174" t="str">
        <f>IF(animals!AH20&gt;0,animals!AH20,"")</f>
        <v/>
      </c>
      <c r="X18" s="174" t="str">
        <f>IF(animals!AH21&gt;0,animals!AH21,"")</f>
        <v/>
      </c>
      <c r="Y18" s="174" t="str">
        <f>IF(animals!AH22&gt;0,animals!AH22,"")</f>
        <v/>
      </c>
      <c r="Z18" s="174" t="str">
        <f>IF(animals!AH23&gt;0,animals!AH23,"")</f>
        <v/>
      </c>
      <c r="AA18" s="174" t="str">
        <f>IF(animals!AH24&gt;0,animals!AH24,"")</f>
        <v/>
      </c>
      <c r="AB18" s="169" t="str">
        <f>IF(animals!AH26&gt;0,animals!AH26,"")</f>
        <v/>
      </c>
      <c r="AC18" s="169" t="str">
        <f>IF(animals!AH27&gt;0,animals!AH27,"")</f>
        <v/>
      </c>
      <c r="AD18" s="169" t="str">
        <f>IF(animals!AH28&gt;0,animals!AH28,"")</f>
        <v/>
      </c>
      <c r="AE18" s="169" t="str">
        <f>IF(animals!AH29&gt;0,animals!AH29,"")</f>
        <v/>
      </c>
      <c r="AF18" s="169" t="str">
        <f>IF(animals!AH30&gt;0,animals!AH30,"")</f>
        <v/>
      </c>
      <c r="AG18" s="174" t="str">
        <f>IF(animals!AH31&gt;0,animals!AH31,"")</f>
        <v/>
      </c>
      <c r="AH18" s="174" t="str">
        <f>IF(animals!AH32&gt;0,animals!AH32,"")</f>
        <v/>
      </c>
      <c r="AI18" s="174" t="str">
        <f>IF(animals!AH33&gt;0,animals!AH33,"")</f>
        <v/>
      </c>
      <c r="AJ18" s="169" t="str">
        <f>IF(animals!AH35&gt;0,animals!AH35,"")</f>
        <v/>
      </c>
      <c r="AK18" s="169" t="str">
        <f>IF(animals!AH36&gt;0,animals!AH36,"")</f>
        <v/>
      </c>
      <c r="AL18" s="169" t="str">
        <f>IF(animals!AH37&gt;0,animals!AH37,"")</f>
        <v/>
      </c>
      <c r="AM18" s="169" t="str">
        <f>IF(animals!AH38&gt;0,animals!AH38,"")</f>
        <v/>
      </c>
      <c r="AN18" s="169" t="str">
        <f>IF(animals!AH39&gt;0,animals!AH39,"")</f>
        <v/>
      </c>
      <c r="AO18" s="169" t="str">
        <f>IF(animals!AH40&gt;0,animals!AH40,"")</f>
        <v/>
      </c>
      <c r="AP18" s="169" t="str">
        <f>IF(animals!AH41&gt;0,animals!AH41,"")</f>
        <v/>
      </c>
      <c r="AQ18" s="169" t="str">
        <f>IF(animals!AH42&gt;0,animals!AH42,"")</f>
        <v/>
      </c>
      <c r="AR18" s="169" t="str">
        <f>IF(animals!AH44&gt;0,animals!AH44,"")</f>
        <v/>
      </c>
      <c r="AS18" s="169" t="str">
        <f>IF(animals!AH45&gt;0,animals!AH45,"")</f>
        <v/>
      </c>
      <c r="AT18" s="169" t="str">
        <f>IF(animals!AH46&gt;0,animals!AH46,"")</f>
        <v/>
      </c>
      <c r="AU18" s="169" t="str">
        <f>IF(animals!AH47&gt;0,animals!AH47,"")</f>
        <v/>
      </c>
      <c r="AV18" s="169" t="str">
        <f>IF(animals!AH48&gt;0,animals!AH48,"")</f>
        <v/>
      </c>
      <c r="AW18" s="169" t="str">
        <f>IF(animals!AH49&gt;0,animals!AH49,"")</f>
        <v/>
      </c>
      <c r="AX18" s="169" t="str">
        <f>IF(animals!AH50&gt;0,animals!AH50,"")</f>
        <v/>
      </c>
      <c r="AY18" s="169" t="str">
        <f>IF(animals!AH51&gt;0,animals!AH51,"")</f>
        <v/>
      </c>
    </row>
    <row r="19" spans="1:51" x14ac:dyDescent="0.2">
      <c r="A19" s="177" t="str">
        <f t="shared" si="0"/>
        <v>Crenubiotus salishani sp. nov.</v>
      </c>
      <c r="B19" s="178" t="str">
        <f t="shared" si="0"/>
        <v>Canada.S1916</v>
      </c>
      <c r="C19" s="182">
        <f>animals!AJ1</f>
        <v>18</v>
      </c>
      <c r="D19" s="173" t="str">
        <f>IF(animals!AJ3&gt;0,animals!AJ3,"")</f>
        <v/>
      </c>
      <c r="E19" s="169" t="str">
        <f>IF(animals!AJ5&gt;0,animals!AJ5,"")</f>
        <v/>
      </c>
      <c r="F19" s="169" t="e">
        <f>IF(animals!#REF!&gt;0,animals!#REF!,"")</f>
        <v>#REF!</v>
      </c>
      <c r="G19" s="174" t="e">
        <f>IF(animals!#REF!&gt;0,animals!#REF!,"")</f>
        <v>#REF!</v>
      </c>
      <c r="H19" s="174" t="e">
        <f>IF(animals!#REF!&gt;0,animals!#REF!,"")</f>
        <v>#REF!</v>
      </c>
      <c r="I19" s="174" t="str">
        <f>IF(animals!AJ6&gt;0,animals!AJ6,"")</f>
        <v/>
      </c>
      <c r="J19" s="174" t="str">
        <f>IF(animals!AJ7&gt;0,animals!AJ7,"")</f>
        <v/>
      </c>
      <c r="K19" s="174" t="str">
        <f>IF(animals!AJ8&gt;0,animals!AJ8,"")</f>
        <v/>
      </c>
      <c r="L19" s="175" t="str">
        <f>IF(animals!AJ9&gt;0,animals!AJ9,"")</f>
        <v/>
      </c>
      <c r="M19" s="176" t="str">
        <f>IF(animals!AJ11&gt;0,animals!AJ11,"")</f>
        <v/>
      </c>
      <c r="N19" s="174" t="str">
        <f>IF(animals!AJ12&gt;0,animals!AJ12,"")</f>
        <v/>
      </c>
      <c r="O19" s="174" t="e">
        <f>IF(animals!#REF!&gt;0,animals!#REF!,"")</f>
        <v>#REF!</v>
      </c>
      <c r="P19" s="174" t="str">
        <f>IF(animals!AJ13&gt;0,animals!AJ13,"")</f>
        <v/>
      </c>
      <c r="Q19" s="174" t="e">
        <f>IF(animals!#REF!&gt;0,animals!#REF!,"")</f>
        <v>#REF!</v>
      </c>
      <c r="R19" s="174" t="str">
        <f>IF(animals!AJ14&gt;0,animals!AJ14,"")</f>
        <v/>
      </c>
      <c r="S19" s="174" t="str">
        <f>IF(animals!AJ15&gt;0,animals!AJ15,"")</f>
        <v/>
      </c>
      <c r="T19" s="169" t="str">
        <f>IF(animals!AJ17&gt;0,animals!AJ17,"")</f>
        <v/>
      </c>
      <c r="U19" s="169" t="str">
        <f>IF(animals!AJ18&gt;0,animals!AJ18,"")</f>
        <v/>
      </c>
      <c r="V19" s="174" t="str">
        <f>IF(animals!AJ19&gt;0,animals!AJ19,"")</f>
        <v/>
      </c>
      <c r="W19" s="174" t="str">
        <f>IF(animals!AJ20&gt;0,animals!AJ20,"")</f>
        <v/>
      </c>
      <c r="X19" s="174" t="str">
        <f>IF(animals!AJ21&gt;0,animals!AJ21,"")</f>
        <v/>
      </c>
      <c r="Y19" s="174" t="str">
        <f>IF(animals!AJ22&gt;0,animals!AJ22,"")</f>
        <v/>
      </c>
      <c r="Z19" s="174" t="str">
        <f>IF(animals!AJ23&gt;0,animals!AJ23,"")</f>
        <v/>
      </c>
      <c r="AA19" s="174" t="str">
        <f>IF(animals!AJ24&gt;0,animals!AJ24,"")</f>
        <v/>
      </c>
      <c r="AB19" s="169" t="str">
        <f>IF(animals!AJ26&gt;0,animals!AJ26,"")</f>
        <v/>
      </c>
      <c r="AC19" s="169" t="str">
        <f>IF(animals!AJ27&gt;0,animals!AJ27,"")</f>
        <v/>
      </c>
      <c r="AD19" s="169" t="str">
        <f>IF(animals!AJ28&gt;0,animals!AJ28,"")</f>
        <v/>
      </c>
      <c r="AE19" s="169" t="str">
        <f>IF(animals!AJ29&gt;0,animals!AJ29,"")</f>
        <v/>
      </c>
      <c r="AF19" s="169" t="str">
        <f>IF(animals!AJ30&gt;0,animals!AJ30,"")</f>
        <v/>
      </c>
      <c r="AG19" s="174" t="str">
        <f>IF(animals!AJ31&gt;0,animals!AJ31,"")</f>
        <v/>
      </c>
      <c r="AH19" s="174" t="str">
        <f>IF(animals!AJ32&gt;0,animals!AJ32,"")</f>
        <v/>
      </c>
      <c r="AI19" s="174" t="str">
        <f>IF(animals!AJ33&gt;0,animals!AJ33,"")</f>
        <v/>
      </c>
      <c r="AJ19" s="169" t="str">
        <f>IF(animals!AJ35&gt;0,animals!AJ35,"")</f>
        <v/>
      </c>
      <c r="AK19" s="169" t="str">
        <f>IF(animals!AJ36&gt;0,animals!AJ36,"")</f>
        <v/>
      </c>
      <c r="AL19" s="169" t="str">
        <f>IF(animals!AJ37&gt;0,animals!AJ37,"")</f>
        <v/>
      </c>
      <c r="AM19" s="169" t="str">
        <f>IF(animals!AJ38&gt;0,animals!AJ38,"")</f>
        <v/>
      </c>
      <c r="AN19" s="169" t="str">
        <f>IF(animals!AJ39&gt;0,animals!AJ39,"")</f>
        <v/>
      </c>
      <c r="AO19" s="169" t="str">
        <f>IF(animals!AJ40&gt;0,animals!AJ40,"")</f>
        <v/>
      </c>
      <c r="AP19" s="169" t="str">
        <f>IF(animals!AJ41&gt;0,animals!AJ41,"")</f>
        <v/>
      </c>
      <c r="AQ19" s="169" t="str">
        <f>IF(animals!AJ42&gt;0,animals!AJ42,"")</f>
        <v/>
      </c>
      <c r="AR19" s="169" t="str">
        <f>IF(animals!AJ44&gt;0,animals!AJ44,"")</f>
        <v/>
      </c>
      <c r="AS19" s="169" t="str">
        <f>IF(animals!AJ45&gt;0,animals!AJ45,"")</f>
        <v/>
      </c>
      <c r="AT19" s="169" t="str">
        <f>IF(animals!AJ46&gt;0,animals!AJ46,"")</f>
        <v/>
      </c>
      <c r="AU19" s="169" t="str">
        <f>IF(animals!AJ47&gt;0,animals!AJ47,"")</f>
        <v/>
      </c>
      <c r="AV19" s="169" t="str">
        <f>IF(animals!AJ48&gt;0,animals!AJ48,"")</f>
        <v/>
      </c>
      <c r="AW19" s="169" t="str">
        <f>IF(animals!AJ49&gt;0,animals!AJ49,"")</f>
        <v/>
      </c>
      <c r="AX19" s="169" t="str">
        <f>IF(animals!AJ50&gt;0,animals!AJ50,"")</f>
        <v/>
      </c>
      <c r="AY19" s="169" t="str">
        <f>IF(animals!AJ51&gt;0,animals!AJ51,"")</f>
        <v/>
      </c>
    </row>
    <row r="20" spans="1:51" x14ac:dyDescent="0.2">
      <c r="A20" s="177" t="str">
        <f t="shared" ref="A20:B31" si="1">A$2</f>
        <v>Crenubiotus salishani sp. nov.</v>
      </c>
      <c r="B20" s="178" t="str">
        <f t="shared" si="1"/>
        <v>Canada.S1916</v>
      </c>
      <c r="C20" s="182">
        <f>animals!AL1</f>
        <v>19</v>
      </c>
      <c r="D20" s="173" t="str">
        <f>IF(animals!AL3&gt;0,animals!AL3,"")</f>
        <v/>
      </c>
      <c r="E20" s="169" t="str">
        <f>IF(animals!AL5&gt;0,animals!AL5,"")</f>
        <v/>
      </c>
      <c r="F20" s="169" t="e">
        <f>IF(animals!#REF!&gt;0,animals!#REF!,"")</f>
        <v>#REF!</v>
      </c>
      <c r="G20" s="174" t="e">
        <f>IF(animals!#REF!&gt;0,animals!#REF!,"")</f>
        <v>#REF!</v>
      </c>
      <c r="H20" s="174" t="e">
        <f>IF(animals!#REF!&gt;0,animals!#REF!,"")</f>
        <v>#REF!</v>
      </c>
      <c r="I20" s="174" t="str">
        <f>IF(animals!AL6&gt;0,animals!AL6,"")</f>
        <v/>
      </c>
      <c r="J20" s="174" t="str">
        <f>IF(animals!AL7&gt;0,animals!AL7,"")</f>
        <v/>
      </c>
      <c r="K20" s="174" t="str">
        <f>IF(animals!AL8&gt;0,animals!AL8,"")</f>
        <v/>
      </c>
      <c r="L20" s="175" t="str">
        <f>IF(animals!AL9&gt;0,animals!AL9,"")</f>
        <v/>
      </c>
      <c r="M20" s="176" t="str">
        <f>IF(animals!AL11&gt;0,animals!AL11,"")</f>
        <v/>
      </c>
      <c r="N20" s="174" t="str">
        <f>IF(animals!AL12&gt;0,animals!AL12,"")</f>
        <v/>
      </c>
      <c r="O20" s="174" t="e">
        <f>IF(animals!#REF!&gt;0,animals!#REF!,"")</f>
        <v>#REF!</v>
      </c>
      <c r="P20" s="174" t="str">
        <f>IF(animals!AL13&gt;0,animals!AL13,"")</f>
        <v/>
      </c>
      <c r="Q20" s="174" t="e">
        <f>IF(animals!#REF!&gt;0,animals!#REF!,"")</f>
        <v>#REF!</v>
      </c>
      <c r="R20" s="174" t="str">
        <f>IF(animals!AL14&gt;0,animals!AL14,"")</f>
        <v/>
      </c>
      <c r="S20" s="174" t="str">
        <f>IF(animals!AL15&gt;0,animals!AL15,"")</f>
        <v/>
      </c>
      <c r="T20" s="169" t="str">
        <f>IF(animals!AL17&gt;0,animals!AL17,"")</f>
        <v/>
      </c>
      <c r="U20" s="169" t="str">
        <f>IF(animals!AL18&gt;0,animals!AL18,"")</f>
        <v/>
      </c>
      <c r="V20" s="174" t="str">
        <f>IF(animals!AL19&gt;0,animals!AL19,"")</f>
        <v/>
      </c>
      <c r="W20" s="174" t="str">
        <f>IF(animals!AL20&gt;0,animals!AL20,"")</f>
        <v/>
      </c>
      <c r="X20" s="174" t="str">
        <f>IF(animals!AL21&gt;0,animals!AL21,"")</f>
        <v/>
      </c>
      <c r="Y20" s="174" t="str">
        <f>IF(animals!AL22&gt;0,animals!AL22,"")</f>
        <v/>
      </c>
      <c r="Z20" s="174" t="str">
        <f>IF(animals!AL23&gt;0,animals!AL23,"")</f>
        <v/>
      </c>
      <c r="AA20" s="174" t="str">
        <f>IF(animals!AL24&gt;0,animals!AL24,"")</f>
        <v/>
      </c>
      <c r="AB20" s="169" t="str">
        <f>IF(animals!AL26&gt;0,animals!AL26,"")</f>
        <v/>
      </c>
      <c r="AC20" s="169" t="str">
        <f>IF(animals!AL27&gt;0,animals!AL27,"")</f>
        <v/>
      </c>
      <c r="AD20" s="169" t="str">
        <f>IF(animals!AL28&gt;0,animals!AL28,"")</f>
        <v/>
      </c>
      <c r="AE20" s="169" t="str">
        <f>IF(animals!AL29&gt;0,animals!AL29,"")</f>
        <v/>
      </c>
      <c r="AF20" s="169" t="str">
        <f>IF(animals!AL30&gt;0,animals!AL30,"")</f>
        <v/>
      </c>
      <c r="AG20" s="174" t="str">
        <f>IF(animals!AL31&gt;0,animals!AL31,"")</f>
        <v/>
      </c>
      <c r="AH20" s="174" t="str">
        <f>IF(animals!AL32&gt;0,animals!AL32,"")</f>
        <v/>
      </c>
      <c r="AI20" s="174" t="str">
        <f>IF(animals!AL33&gt;0,animals!AL33,"")</f>
        <v/>
      </c>
      <c r="AJ20" s="169" t="str">
        <f>IF(animals!AL35&gt;0,animals!AL35,"")</f>
        <v/>
      </c>
      <c r="AK20" s="169" t="str">
        <f>IF(animals!AL36&gt;0,animals!AL36,"")</f>
        <v/>
      </c>
      <c r="AL20" s="169" t="str">
        <f>IF(animals!AL37&gt;0,animals!AL37,"")</f>
        <v/>
      </c>
      <c r="AM20" s="169" t="str">
        <f>IF(animals!AL38&gt;0,animals!AL38,"")</f>
        <v/>
      </c>
      <c r="AN20" s="169" t="str">
        <f>IF(animals!AL39&gt;0,animals!AL39,"")</f>
        <v/>
      </c>
      <c r="AO20" s="169" t="str">
        <f>IF(animals!AL40&gt;0,animals!AL40,"")</f>
        <v/>
      </c>
      <c r="AP20" s="169" t="str">
        <f>IF(animals!AL41&gt;0,animals!AL41,"")</f>
        <v/>
      </c>
      <c r="AQ20" s="169" t="str">
        <f>IF(animals!AL42&gt;0,animals!AL42,"")</f>
        <v/>
      </c>
      <c r="AR20" s="169" t="str">
        <f>IF(animals!AL44&gt;0,animals!AL44,"")</f>
        <v/>
      </c>
      <c r="AS20" s="169" t="str">
        <f>IF(animals!AL45&gt;0,animals!AL45,"")</f>
        <v/>
      </c>
      <c r="AT20" s="169" t="str">
        <f>IF(animals!AL46&gt;0,animals!AL46,"")</f>
        <v/>
      </c>
      <c r="AU20" s="169" t="str">
        <f>IF(animals!AL47&gt;0,animals!AL47,"")</f>
        <v/>
      </c>
      <c r="AV20" s="169" t="str">
        <f>IF(animals!AL48&gt;0,animals!AL48,"")</f>
        <v/>
      </c>
      <c r="AW20" s="169" t="str">
        <f>IF(animals!AL49&gt;0,animals!AL49,"")</f>
        <v/>
      </c>
      <c r="AX20" s="169" t="str">
        <f>IF(animals!AL50&gt;0,animals!AL50,"")</f>
        <v/>
      </c>
      <c r="AY20" s="169" t="str">
        <f>IF(animals!AL51&gt;0,animals!AL51,"")</f>
        <v/>
      </c>
    </row>
    <row r="21" spans="1:51" x14ac:dyDescent="0.2">
      <c r="A21" s="177" t="str">
        <f t="shared" si="1"/>
        <v>Crenubiotus salishani sp. nov.</v>
      </c>
      <c r="B21" s="178" t="str">
        <f t="shared" si="1"/>
        <v>Canada.S1916</v>
      </c>
      <c r="C21" s="182">
        <f>animals!AN1</f>
        <v>20</v>
      </c>
      <c r="D21" s="173" t="str">
        <f>IF(animals!AN3&gt;0,animals!AN3,"")</f>
        <v/>
      </c>
      <c r="E21" s="169" t="str">
        <f>IF(animals!AN5&gt;0,animals!AN5,"")</f>
        <v/>
      </c>
      <c r="F21" s="169" t="e">
        <f>IF(animals!#REF!&gt;0,animals!#REF!,"")</f>
        <v>#REF!</v>
      </c>
      <c r="G21" s="174" t="e">
        <f>IF(animals!#REF!&gt;0,animals!#REF!,"")</f>
        <v>#REF!</v>
      </c>
      <c r="H21" s="174" t="e">
        <f>IF(animals!#REF!&gt;0,animals!#REF!,"")</f>
        <v>#REF!</v>
      </c>
      <c r="I21" s="174" t="str">
        <f>IF(animals!AN6&gt;0,animals!AN6,"")</f>
        <v/>
      </c>
      <c r="J21" s="174" t="str">
        <f>IF(animals!AN7&gt;0,animals!AN7,"")</f>
        <v/>
      </c>
      <c r="K21" s="174" t="str">
        <f>IF(animals!AN8&gt;0,animals!AN8,"")</f>
        <v/>
      </c>
      <c r="L21" s="175" t="str">
        <f>IF(animals!AN9&gt;0,animals!AN9,"")</f>
        <v/>
      </c>
      <c r="M21" s="176" t="str">
        <f>IF(animals!AN11&gt;0,animals!AN11,"")</f>
        <v/>
      </c>
      <c r="N21" s="174" t="str">
        <f>IF(animals!AN12&gt;0,animals!AN12,"")</f>
        <v/>
      </c>
      <c r="O21" s="174" t="e">
        <f>IF(animals!#REF!&gt;0,animals!#REF!,"")</f>
        <v>#REF!</v>
      </c>
      <c r="P21" s="174" t="str">
        <f>IF(animals!AN13&gt;0,animals!AN13,"")</f>
        <v/>
      </c>
      <c r="Q21" s="174" t="e">
        <f>IF(animals!#REF!&gt;0,animals!#REF!,"")</f>
        <v>#REF!</v>
      </c>
      <c r="R21" s="174" t="str">
        <f>IF(animals!AN14&gt;0,animals!AN14,"")</f>
        <v/>
      </c>
      <c r="S21" s="174" t="str">
        <f>IF(animals!AN15&gt;0,animals!AN15,"")</f>
        <v/>
      </c>
      <c r="T21" s="169" t="str">
        <f>IF(animals!AN17&gt;0,animals!AN17,"")</f>
        <v/>
      </c>
      <c r="U21" s="169" t="str">
        <f>IF(animals!AN18&gt;0,animals!AN18,"")</f>
        <v/>
      </c>
      <c r="V21" s="174" t="str">
        <f>IF(animals!AN19&gt;0,animals!AN19,"")</f>
        <v/>
      </c>
      <c r="W21" s="174" t="str">
        <f>IF(animals!AN20&gt;0,animals!AN20,"")</f>
        <v/>
      </c>
      <c r="X21" s="174" t="str">
        <f>IF(animals!AN21&gt;0,animals!AN21,"")</f>
        <v/>
      </c>
      <c r="Y21" s="174" t="str">
        <f>IF(animals!AN22&gt;0,animals!AN22,"")</f>
        <v/>
      </c>
      <c r="Z21" s="174" t="str">
        <f>IF(animals!AN23&gt;0,animals!AN23,"")</f>
        <v/>
      </c>
      <c r="AA21" s="174" t="str">
        <f>IF(animals!AN24&gt;0,animals!AN24,"")</f>
        <v/>
      </c>
      <c r="AB21" s="169" t="str">
        <f>IF(animals!AN26&gt;0,animals!AN26,"")</f>
        <v/>
      </c>
      <c r="AC21" s="169" t="str">
        <f>IF(animals!AN27&gt;0,animals!AN27,"")</f>
        <v/>
      </c>
      <c r="AD21" s="169" t="str">
        <f>IF(animals!AN28&gt;0,animals!AN28,"")</f>
        <v/>
      </c>
      <c r="AE21" s="169" t="str">
        <f>IF(animals!AN29&gt;0,animals!AN29,"")</f>
        <v/>
      </c>
      <c r="AF21" s="169" t="str">
        <f>IF(animals!AN30&gt;0,animals!AN30,"")</f>
        <v/>
      </c>
      <c r="AG21" s="174" t="str">
        <f>IF(animals!AN31&gt;0,animals!AN31,"")</f>
        <v/>
      </c>
      <c r="AH21" s="174" t="str">
        <f>IF(animals!AN32&gt;0,animals!AN32,"")</f>
        <v/>
      </c>
      <c r="AI21" s="174" t="str">
        <f>IF(animals!AN33&gt;0,animals!AN33,"")</f>
        <v/>
      </c>
      <c r="AJ21" s="169" t="str">
        <f>IF(animals!AN35&gt;0,animals!AN35,"")</f>
        <v/>
      </c>
      <c r="AK21" s="169" t="str">
        <f>IF(animals!AN36&gt;0,animals!AN36,"")</f>
        <v/>
      </c>
      <c r="AL21" s="169" t="str">
        <f>IF(animals!AN37&gt;0,animals!AN37,"")</f>
        <v/>
      </c>
      <c r="AM21" s="169" t="str">
        <f>IF(animals!AN38&gt;0,animals!AN38,"")</f>
        <v/>
      </c>
      <c r="AN21" s="169" t="str">
        <f>IF(animals!AN39&gt;0,animals!AN39,"")</f>
        <v/>
      </c>
      <c r="AO21" s="169" t="str">
        <f>IF(animals!AN40&gt;0,animals!AN40,"")</f>
        <v/>
      </c>
      <c r="AP21" s="169" t="str">
        <f>IF(animals!AN41&gt;0,animals!AN41,"")</f>
        <v/>
      </c>
      <c r="AQ21" s="169" t="str">
        <f>IF(animals!AN42&gt;0,animals!AN42,"")</f>
        <v/>
      </c>
      <c r="AR21" s="169" t="str">
        <f>IF(animals!AN44&gt;0,animals!AN44,"")</f>
        <v/>
      </c>
      <c r="AS21" s="169" t="str">
        <f>IF(animals!AN45&gt;0,animals!AN45,"")</f>
        <v/>
      </c>
      <c r="AT21" s="169" t="str">
        <f>IF(animals!AN46&gt;0,animals!AN46,"")</f>
        <v/>
      </c>
      <c r="AU21" s="169" t="str">
        <f>IF(animals!AN47&gt;0,animals!AN47,"")</f>
        <v/>
      </c>
      <c r="AV21" s="169" t="str">
        <f>IF(animals!AN48&gt;0,animals!AN48,"")</f>
        <v/>
      </c>
      <c r="AW21" s="169" t="str">
        <f>IF(animals!AN49&gt;0,animals!AN49,"")</f>
        <v/>
      </c>
      <c r="AX21" s="169" t="str">
        <f>IF(animals!AN50&gt;0,animals!AN50,"")</f>
        <v/>
      </c>
      <c r="AY21" s="169" t="str">
        <f>IF(animals!AN51&gt;0,animals!AN51,"")</f>
        <v/>
      </c>
    </row>
    <row r="22" spans="1:51" x14ac:dyDescent="0.2">
      <c r="A22" s="177" t="str">
        <f t="shared" si="1"/>
        <v>Crenubiotus salishani sp. nov.</v>
      </c>
      <c r="B22" s="178" t="str">
        <f t="shared" si="1"/>
        <v>Canada.S1916</v>
      </c>
      <c r="C22" s="182">
        <f>animals!AP1</f>
        <v>21</v>
      </c>
      <c r="D22" s="173" t="str">
        <f>IF(animals!AP3&gt;0,animals!AP3,"")</f>
        <v/>
      </c>
      <c r="E22" s="169" t="str">
        <f>IF(animals!AP5&gt;0,animals!AP5,"")</f>
        <v/>
      </c>
      <c r="F22" s="169" t="e">
        <f>IF(animals!#REF!&gt;0,animals!#REF!,"")</f>
        <v>#REF!</v>
      </c>
      <c r="G22" s="174" t="e">
        <f>IF(animals!#REF!&gt;0,animals!#REF!,"")</f>
        <v>#REF!</v>
      </c>
      <c r="H22" s="174" t="e">
        <f>IF(animals!#REF!&gt;0,animals!#REF!,"")</f>
        <v>#REF!</v>
      </c>
      <c r="I22" s="174" t="str">
        <f>IF(animals!AP6&gt;0,animals!AP6,"")</f>
        <v/>
      </c>
      <c r="J22" s="174" t="str">
        <f>IF(animals!AP7&gt;0,animals!AP7,"")</f>
        <v/>
      </c>
      <c r="K22" s="174" t="str">
        <f>IF(animals!AP8&gt;0,animals!AP8,"")</f>
        <v/>
      </c>
      <c r="L22" s="175" t="str">
        <f>IF(animals!AP9&gt;0,animals!AP9,"")</f>
        <v/>
      </c>
      <c r="M22" s="176" t="str">
        <f>IF(animals!AP11&gt;0,animals!AP11,"")</f>
        <v/>
      </c>
      <c r="N22" s="174" t="str">
        <f>IF(animals!AP12&gt;0,animals!AP12,"")</f>
        <v/>
      </c>
      <c r="O22" s="174" t="e">
        <f>IF(animals!#REF!&gt;0,animals!#REF!,"")</f>
        <v>#REF!</v>
      </c>
      <c r="P22" s="174" t="str">
        <f>IF(animals!AP13&gt;0,animals!AP13,"")</f>
        <v/>
      </c>
      <c r="Q22" s="174" t="e">
        <f>IF(animals!#REF!&gt;0,animals!#REF!,"")</f>
        <v>#REF!</v>
      </c>
      <c r="R22" s="174" t="str">
        <f>IF(animals!AP14&gt;0,animals!AP14,"")</f>
        <v/>
      </c>
      <c r="S22" s="174" t="str">
        <f>IF(animals!AP15&gt;0,animals!AP15,"")</f>
        <v/>
      </c>
      <c r="T22" s="169" t="str">
        <f>IF(animals!AP17&gt;0,animals!AP17,"")</f>
        <v/>
      </c>
      <c r="U22" s="169" t="str">
        <f>IF(animals!AP18&gt;0,animals!AP18,"")</f>
        <v/>
      </c>
      <c r="V22" s="174" t="str">
        <f>IF(animals!AP19&gt;0,animals!AP19,"")</f>
        <v/>
      </c>
      <c r="W22" s="174" t="str">
        <f>IF(animals!AP20&gt;0,animals!AP20,"")</f>
        <v/>
      </c>
      <c r="X22" s="174" t="str">
        <f>IF(animals!AP21&gt;0,animals!AP21,"")</f>
        <v/>
      </c>
      <c r="Y22" s="174" t="str">
        <f>IF(animals!AP22&gt;0,animals!AP22,"")</f>
        <v/>
      </c>
      <c r="Z22" s="174" t="str">
        <f>IF(animals!AP23&gt;0,animals!AP23,"")</f>
        <v/>
      </c>
      <c r="AA22" s="174" t="str">
        <f>IF(animals!AP24&gt;0,animals!AP24,"")</f>
        <v/>
      </c>
      <c r="AB22" s="169" t="str">
        <f>IF(animals!AP26&gt;0,animals!AP26,"")</f>
        <v/>
      </c>
      <c r="AC22" s="169" t="str">
        <f>IF(animals!AP27&gt;0,animals!AP27,"")</f>
        <v/>
      </c>
      <c r="AD22" s="169" t="str">
        <f>IF(animals!AP28&gt;0,animals!AP28,"")</f>
        <v/>
      </c>
      <c r="AE22" s="169" t="str">
        <f>IF(animals!AP29&gt;0,animals!AP29,"")</f>
        <v/>
      </c>
      <c r="AF22" s="169" t="str">
        <f>IF(animals!AP30&gt;0,animals!AP30,"")</f>
        <v/>
      </c>
      <c r="AG22" s="174" t="str">
        <f>IF(animals!AP31&gt;0,animals!AP31,"")</f>
        <v/>
      </c>
      <c r="AH22" s="174" t="str">
        <f>IF(animals!AP32&gt;0,animals!AP32,"")</f>
        <v/>
      </c>
      <c r="AI22" s="174" t="str">
        <f>IF(animals!AP33&gt;0,animals!AP33,"")</f>
        <v/>
      </c>
      <c r="AJ22" s="169" t="str">
        <f>IF(animals!AP35&gt;0,animals!AP35,"")</f>
        <v/>
      </c>
      <c r="AK22" s="169" t="str">
        <f>IF(animals!AP36&gt;0,animals!AP36,"")</f>
        <v/>
      </c>
      <c r="AL22" s="169" t="str">
        <f>IF(animals!AP37&gt;0,animals!AP37,"")</f>
        <v/>
      </c>
      <c r="AM22" s="169" t="str">
        <f>IF(animals!AP38&gt;0,animals!AP38,"")</f>
        <v/>
      </c>
      <c r="AN22" s="169" t="str">
        <f>IF(animals!AP39&gt;0,animals!AP39,"")</f>
        <v/>
      </c>
      <c r="AO22" s="169" t="str">
        <f>IF(animals!AP40&gt;0,animals!AP40,"")</f>
        <v/>
      </c>
      <c r="AP22" s="169" t="str">
        <f>IF(animals!AP41&gt;0,animals!AP41,"")</f>
        <v/>
      </c>
      <c r="AQ22" s="169" t="str">
        <f>IF(animals!AP42&gt;0,animals!AP42,"")</f>
        <v/>
      </c>
      <c r="AR22" s="169" t="str">
        <f>IF(animals!AP44&gt;0,animals!AP44,"")</f>
        <v/>
      </c>
      <c r="AS22" s="169" t="str">
        <f>IF(animals!AP45&gt;0,animals!AP45,"")</f>
        <v/>
      </c>
      <c r="AT22" s="169" t="str">
        <f>IF(animals!AP46&gt;0,animals!AP46,"")</f>
        <v/>
      </c>
      <c r="AU22" s="169" t="str">
        <f>IF(animals!AP47&gt;0,animals!AP47,"")</f>
        <v/>
      </c>
      <c r="AV22" s="169" t="str">
        <f>IF(animals!AP48&gt;0,animals!AP48,"")</f>
        <v/>
      </c>
      <c r="AW22" s="169" t="str">
        <f>IF(animals!AP49&gt;0,animals!AP49,"")</f>
        <v/>
      </c>
      <c r="AX22" s="169" t="str">
        <f>IF(animals!AP50&gt;0,animals!AP50,"")</f>
        <v/>
      </c>
      <c r="AY22" s="169" t="str">
        <f>IF(animals!AP51&gt;0,animals!AP51,"")</f>
        <v/>
      </c>
    </row>
    <row r="23" spans="1:51" x14ac:dyDescent="0.2">
      <c r="A23" s="177" t="str">
        <f t="shared" si="1"/>
        <v>Crenubiotus salishani sp. nov.</v>
      </c>
      <c r="B23" s="178" t="str">
        <f t="shared" si="1"/>
        <v>Canada.S1916</v>
      </c>
      <c r="C23" s="182">
        <f>animals!AR1</f>
        <v>22</v>
      </c>
      <c r="D23" s="173" t="str">
        <f>IF(animals!AR3&gt;0,animals!AR3,"")</f>
        <v/>
      </c>
      <c r="E23" s="169" t="str">
        <f>IF(animals!AR5&gt;0,animals!AR5,"")</f>
        <v/>
      </c>
      <c r="F23" s="169" t="e">
        <f>IF(animals!#REF!&gt;0,animals!#REF!,"")</f>
        <v>#REF!</v>
      </c>
      <c r="G23" s="174" t="e">
        <f>IF(animals!#REF!&gt;0,animals!#REF!,"")</f>
        <v>#REF!</v>
      </c>
      <c r="H23" s="174" t="e">
        <f>IF(animals!#REF!&gt;0,animals!#REF!,"")</f>
        <v>#REF!</v>
      </c>
      <c r="I23" s="174" t="str">
        <f>IF(animals!AR6&gt;0,animals!AR6,"")</f>
        <v/>
      </c>
      <c r="J23" s="174" t="str">
        <f>IF(animals!AR7&gt;0,animals!AR7,"")</f>
        <v/>
      </c>
      <c r="K23" s="174" t="str">
        <f>IF(animals!AR8&gt;0,animals!AR8,"")</f>
        <v/>
      </c>
      <c r="L23" s="175" t="str">
        <f>IF(animals!AR9&gt;0,animals!AR9,"")</f>
        <v/>
      </c>
      <c r="M23" s="176" t="str">
        <f>IF(animals!AR11&gt;0,animals!AR11,"")</f>
        <v/>
      </c>
      <c r="N23" s="174" t="str">
        <f>IF(animals!AR12&gt;0,animals!AR12,"")</f>
        <v/>
      </c>
      <c r="O23" s="174" t="e">
        <f>IF(animals!#REF!&gt;0,animals!#REF!,"")</f>
        <v>#REF!</v>
      </c>
      <c r="P23" s="174" t="str">
        <f>IF(animals!AR13&gt;0,animals!AR13,"")</f>
        <v/>
      </c>
      <c r="Q23" s="174" t="e">
        <f>IF(animals!#REF!&gt;0,animals!#REF!,"")</f>
        <v>#REF!</v>
      </c>
      <c r="R23" s="174" t="str">
        <f>IF(animals!AR14&gt;0,animals!AR14,"")</f>
        <v/>
      </c>
      <c r="S23" s="174" t="str">
        <f>IF(animals!AR15&gt;0,animals!AR15,"")</f>
        <v/>
      </c>
      <c r="T23" s="169" t="str">
        <f>IF(animals!AR17&gt;0,animals!AR17,"")</f>
        <v/>
      </c>
      <c r="U23" s="169" t="str">
        <f>IF(animals!AR18&gt;0,animals!AR18,"")</f>
        <v/>
      </c>
      <c r="V23" s="174" t="str">
        <f>IF(animals!AR19&gt;0,animals!AR19,"")</f>
        <v/>
      </c>
      <c r="W23" s="174" t="str">
        <f>IF(animals!AR20&gt;0,animals!AR20,"")</f>
        <v/>
      </c>
      <c r="X23" s="174" t="str">
        <f>IF(animals!AR21&gt;0,animals!AR21,"")</f>
        <v/>
      </c>
      <c r="Y23" s="174" t="str">
        <f>IF(animals!AR22&gt;0,animals!AR22,"")</f>
        <v/>
      </c>
      <c r="Z23" s="174" t="str">
        <f>IF(animals!AR23&gt;0,animals!AR23,"")</f>
        <v/>
      </c>
      <c r="AA23" s="174" t="str">
        <f>IF(animals!AR24&gt;0,animals!AR24,"")</f>
        <v/>
      </c>
      <c r="AB23" s="169" t="str">
        <f>IF(animals!AR26&gt;0,animals!AR26,"")</f>
        <v/>
      </c>
      <c r="AC23" s="169" t="str">
        <f>IF(animals!AR27&gt;0,animals!AR27,"")</f>
        <v/>
      </c>
      <c r="AD23" s="169" t="str">
        <f>IF(animals!AR28&gt;0,animals!AR28,"")</f>
        <v/>
      </c>
      <c r="AE23" s="169" t="str">
        <f>IF(animals!AR29&gt;0,animals!AR29,"")</f>
        <v/>
      </c>
      <c r="AF23" s="169" t="str">
        <f>IF(animals!AR30&gt;0,animals!AR30,"")</f>
        <v/>
      </c>
      <c r="AG23" s="174" t="str">
        <f>IF(animals!AR31&gt;0,animals!AR31,"")</f>
        <v/>
      </c>
      <c r="AH23" s="174" t="str">
        <f>IF(animals!AR32&gt;0,animals!AR32,"")</f>
        <v/>
      </c>
      <c r="AI23" s="174" t="str">
        <f>IF(animals!AR33&gt;0,animals!AR33,"")</f>
        <v/>
      </c>
      <c r="AJ23" s="169" t="str">
        <f>IF(animals!AR35&gt;0,animals!AR35,"")</f>
        <v/>
      </c>
      <c r="AK23" s="169" t="str">
        <f>IF(animals!AR36&gt;0,animals!AR36,"")</f>
        <v/>
      </c>
      <c r="AL23" s="169" t="str">
        <f>IF(animals!AR37&gt;0,animals!AR37,"")</f>
        <v/>
      </c>
      <c r="AM23" s="169" t="str">
        <f>IF(animals!AR38&gt;0,animals!AR38,"")</f>
        <v/>
      </c>
      <c r="AN23" s="169" t="str">
        <f>IF(animals!AR39&gt;0,animals!AR39,"")</f>
        <v/>
      </c>
      <c r="AO23" s="169" t="str">
        <f>IF(animals!AR40&gt;0,animals!AR40,"")</f>
        <v/>
      </c>
      <c r="AP23" s="169" t="str">
        <f>IF(animals!AR41&gt;0,animals!AR41,"")</f>
        <v/>
      </c>
      <c r="AQ23" s="169" t="str">
        <f>IF(animals!AR42&gt;0,animals!AR42,"")</f>
        <v/>
      </c>
      <c r="AR23" s="169" t="str">
        <f>IF(animals!AR44&gt;0,animals!AR44,"")</f>
        <v/>
      </c>
      <c r="AS23" s="169" t="str">
        <f>IF(animals!AR45&gt;0,animals!AR45,"")</f>
        <v/>
      </c>
      <c r="AT23" s="169" t="str">
        <f>IF(animals!AR46&gt;0,animals!AR46,"")</f>
        <v/>
      </c>
      <c r="AU23" s="169" t="str">
        <f>IF(animals!AR47&gt;0,animals!AR47,"")</f>
        <v/>
      </c>
      <c r="AV23" s="169" t="str">
        <f>IF(animals!AR48&gt;0,animals!AR48,"")</f>
        <v/>
      </c>
      <c r="AW23" s="169" t="str">
        <f>IF(animals!AR49&gt;0,animals!AR49,"")</f>
        <v/>
      </c>
      <c r="AX23" s="169" t="str">
        <f>IF(animals!AR50&gt;0,animals!AR50,"")</f>
        <v/>
      </c>
      <c r="AY23" s="169" t="str">
        <f>IF(animals!AR51&gt;0,animals!AR51,"")</f>
        <v/>
      </c>
    </row>
    <row r="24" spans="1:51" x14ac:dyDescent="0.2">
      <c r="A24" s="177" t="str">
        <f t="shared" si="1"/>
        <v>Crenubiotus salishani sp. nov.</v>
      </c>
      <c r="B24" s="178" t="str">
        <f t="shared" si="1"/>
        <v>Canada.S1916</v>
      </c>
      <c r="C24" s="182">
        <f>animals!AT1</f>
        <v>23</v>
      </c>
      <c r="D24" s="173" t="str">
        <f>IF(animals!AT3&gt;0,animals!AT3,"")</f>
        <v/>
      </c>
      <c r="E24" s="169" t="str">
        <f>IF(animals!AT5&gt;0,animals!AT5,"")</f>
        <v/>
      </c>
      <c r="F24" s="169" t="e">
        <f>IF(animals!#REF!&gt;0,animals!#REF!,"")</f>
        <v>#REF!</v>
      </c>
      <c r="G24" s="174" t="e">
        <f>IF(animals!#REF!&gt;0,animals!#REF!,"")</f>
        <v>#REF!</v>
      </c>
      <c r="H24" s="174" t="e">
        <f>IF(animals!#REF!&gt;0,animals!#REF!,"")</f>
        <v>#REF!</v>
      </c>
      <c r="I24" s="174" t="str">
        <f>IF(animals!AT6&gt;0,animals!AT6,"")</f>
        <v/>
      </c>
      <c r="J24" s="174" t="str">
        <f>IF(animals!AT7&gt;0,animals!AT7,"")</f>
        <v/>
      </c>
      <c r="K24" s="174" t="str">
        <f>IF(animals!AT8&gt;0,animals!AT8,"")</f>
        <v/>
      </c>
      <c r="L24" s="175" t="str">
        <f>IF(animals!AT9&gt;0,animals!AT9,"")</f>
        <v/>
      </c>
      <c r="M24" s="176" t="str">
        <f>IF(animals!AT11&gt;0,animals!AT11,"")</f>
        <v/>
      </c>
      <c r="N24" s="174" t="str">
        <f>IF(animals!AT12&gt;0,animals!AT12,"")</f>
        <v/>
      </c>
      <c r="O24" s="174" t="e">
        <f>IF(animals!#REF!&gt;0,animals!#REF!,"")</f>
        <v>#REF!</v>
      </c>
      <c r="P24" s="174" t="str">
        <f>IF(animals!AT13&gt;0,animals!AT13,"")</f>
        <v/>
      </c>
      <c r="Q24" s="174" t="e">
        <f>IF(animals!#REF!&gt;0,animals!#REF!,"")</f>
        <v>#REF!</v>
      </c>
      <c r="R24" s="174" t="str">
        <f>IF(animals!AT14&gt;0,animals!AT14,"")</f>
        <v/>
      </c>
      <c r="S24" s="174" t="str">
        <f>IF(animals!AT15&gt;0,animals!AT15,"")</f>
        <v/>
      </c>
      <c r="T24" s="169" t="str">
        <f>IF(animals!AT17&gt;0,animals!AT17,"")</f>
        <v/>
      </c>
      <c r="U24" s="169" t="str">
        <f>IF(animals!AT18&gt;0,animals!AT18,"")</f>
        <v/>
      </c>
      <c r="V24" s="174" t="str">
        <f>IF(animals!AT19&gt;0,animals!AT19,"")</f>
        <v/>
      </c>
      <c r="W24" s="174" t="str">
        <f>IF(animals!AT20&gt;0,animals!AT20,"")</f>
        <v/>
      </c>
      <c r="X24" s="174" t="str">
        <f>IF(animals!AT21&gt;0,animals!AT21,"")</f>
        <v/>
      </c>
      <c r="Y24" s="174" t="str">
        <f>IF(animals!AT22&gt;0,animals!AT22,"")</f>
        <v/>
      </c>
      <c r="Z24" s="174" t="str">
        <f>IF(animals!AT23&gt;0,animals!AT23,"")</f>
        <v/>
      </c>
      <c r="AA24" s="174" t="str">
        <f>IF(animals!AT24&gt;0,animals!AT24,"")</f>
        <v/>
      </c>
      <c r="AB24" s="169" t="str">
        <f>IF(animals!AT26&gt;0,animals!AT26,"")</f>
        <v/>
      </c>
      <c r="AC24" s="169" t="str">
        <f>IF(animals!AT27&gt;0,animals!AT27,"")</f>
        <v/>
      </c>
      <c r="AD24" s="169" t="str">
        <f>IF(animals!AT28&gt;0,animals!AT28,"")</f>
        <v/>
      </c>
      <c r="AE24" s="169" t="str">
        <f>IF(animals!AT29&gt;0,animals!AT29,"")</f>
        <v/>
      </c>
      <c r="AF24" s="169" t="str">
        <f>IF(animals!AT30&gt;0,animals!AT30,"")</f>
        <v/>
      </c>
      <c r="AG24" s="174" t="str">
        <f>IF(animals!AT31&gt;0,animals!AT31,"")</f>
        <v/>
      </c>
      <c r="AH24" s="174" t="str">
        <f>IF(animals!AT32&gt;0,animals!AT32,"")</f>
        <v/>
      </c>
      <c r="AI24" s="174" t="str">
        <f>IF(animals!AT33&gt;0,animals!AT33,"")</f>
        <v/>
      </c>
      <c r="AJ24" s="169" t="str">
        <f>IF(animals!AT35&gt;0,animals!AT35,"")</f>
        <v/>
      </c>
      <c r="AK24" s="169" t="str">
        <f>IF(animals!AT36&gt;0,animals!AT36,"")</f>
        <v/>
      </c>
      <c r="AL24" s="169" t="str">
        <f>IF(animals!AT37&gt;0,animals!AT37,"")</f>
        <v/>
      </c>
      <c r="AM24" s="169" t="str">
        <f>IF(animals!AT38&gt;0,animals!AT38,"")</f>
        <v/>
      </c>
      <c r="AN24" s="169" t="str">
        <f>IF(animals!AT39&gt;0,animals!AT39,"")</f>
        <v/>
      </c>
      <c r="AO24" s="169" t="str">
        <f>IF(animals!AT40&gt;0,animals!AT40,"")</f>
        <v/>
      </c>
      <c r="AP24" s="169" t="str">
        <f>IF(animals!AT41&gt;0,animals!AT41,"")</f>
        <v/>
      </c>
      <c r="AQ24" s="169" t="str">
        <f>IF(animals!AT42&gt;0,animals!AT42,"")</f>
        <v/>
      </c>
      <c r="AR24" s="169" t="str">
        <f>IF(animals!AT44&gt;0,animals!AT44,"")</f>
        <v/>
      </c>
      <c r="AS24" s="169" t="str">
        <f>IF(animals!AT45&gt;0,animals!AT45,"")</f>
        <v/>
      </c>
      <c r="AT24" s="169" t="str">
        <f>IF(animals!AT46&gt;0,animals!AT46,"")</f>
        <v/>
      </c>
      <c r="AU24" s="169" t="str">
        <f>IF(animals!AT47&gt;0,animals!AT47,"")</f>
        <v/>
      </c>
      <c r="AV24" s="169" t="str">
        <f>IF(animals!AT48&gt;0,animals!AT48,"")</f>
        <v/>
      </c>
      <c r="AW24" s="169" t="str">
        <f>IF(animals!AT49&gt;0,animals!AT49,"")</f>
        <v/>
      </c>
      <c r="AX24" s="169" t="str">
        <f>IF(animals!AT50&gt;0,animals!AT50,"")</f>
        <v/>
      </c>
      <c r="AY24" s="169" t="str">
        <f>IF(animals!AT51&gt;0,animals!AT51,"")</f>
        <v/>
      </c>
    </row>
    <row r="25" spans="1:51" x14ac:dyDescent="0.2">
      <c r="A25" s="177" t="str">
        <f t="shared" si="1"/>
        <v>Crenubiotus salishani sp. nov.</v>
      </c>
      <c r="B25" s="178" t="str">
        <f t="shared" si="1"/>
        <v>Canada.S1916</v>
      </c>
      <c r="C25" s="182">
        <f>animals!AV1</f>
        <v>24</v>
      </c>
      <c r="D25" s="173" t="str">
        <f>IF(animals!AV3&gt;0,animals!AV3,"")</f>
        <v/>
      </c>
      <c r="E25" s="169" t="str">
        <f>IF(animals!AV5&gt;0,animals!AV5,"")</f>
        <v/>
      </c>
      <c r="F25" s="169" t="e">
        <f>IF(animals!#REF!&gt;0,animals!#REF!,"")</f>
        <v>#REF!</v>
      </c>
      <c r="G25" s="174" t="e">
        <f>IF(animals!#REF!&gt;0,animals!#REF!,"")</f>
        <v>#REF!</v>
      </c>
      <c r="H25" s="174" t="e">
        <f>IF(animals!#REF!&gt;0,animals!#REF!,"")</f>
        <v>#REF!</v>
      </c>
      <c r="I25" s="174" t="str">
        <f>IF(animals!AV6&gt;0,animals!AV6,"")</f>
        <v/>
      </c>
      <c r="J25" s="174" t="str">
        <f>IF(animals!AV7&gt;0,animals!AV7,"")</f>
        <v/>
      </c>
      <c r="K25" s="174" t="str">
        <f>IF(animals!AV8&gt;0,animals!AV8,"")</f>
        <v/>
      </c>
      <c r="L25" s="175" t="str">
        <f>IF(animals!AV9&gt;0,animals!AV9,"")</f>
        <v/>
      </c>
      <c r="M25" s="176" t="str">
        <f>IF(animals!AV11&gt;0,animals!AV11,"")</f>
        <v/>
      </c>
      <c r="N25" s="174" t="str">
        <f>IF(animals!AV12&gt;0,animals!AV12,"")</f>
        <v/>
      </c>
      <c r="O25" s="174" t="e">
        <f>IF(animals!#REF!&gt;0,animals!#REF!,"")</f>
        <v>#REF!</v>
      </c>
      <c r="P25" s="174" t="str">
        <f>IF(animals!AV13&gt;0,animals!AV13,"")</f>
        <v/>
      </c>
      <c r="Q25" s="174" t="e">
        <f>IF(animals!#REF!&gt;0,animals!#REF!,"")</f>
        <v>#REF!</v>
      </c>
      <c r="R25" s="174" t="str">
        <f>IF(animals!AV14&gt;0,animals!AV14,"")</f>
        <v/>
      </c>
      <c r="S25" s="174" t="str">
        <f>IF(animals!AV15&gt;0,animals!AV15,"")</f>
        <v/>
      </c>
      <c r="T25" s="169" t="str">
        <f>IF(animals!AV17&gt;0,animals!AV17,"")</f>
        <v/>
      </c>
      <c r="U25" s="169" t="str">
        <f>IF(animals!AV18&gt;0,animals!AV18,"")</f>
        <v/>
      </c>
      <c r="V25" s="174" t="str">
        <f>IF(animals!AV19&gt;0,animals!AV19,"")</f>
        <v/>
      </c>
      <c r="W25" s="174" t="str">
        <f>IF(animals!AV20&gt;0,animals!AV20,"")</f>
        <v/>
      </c>
      <c r="X25" s="174" t="str">
        <f>IF(animals!AV21&gt;0,animals!AV21,"")</f>
        <v/>
      </c>
      <c r="Y25" s="174" t="str">
        <f>IF(animals!AV22&gt;0,animals!AV22,"")</f>
        <v/>
      </c>
      <c r="Z25" s="174" t="str">
        <f>IF(animals!AV23&gt;0,animals!AV23,"")</f>
        <v/>
      </c>
      <c r="AA25" s="174" t="str">
        <f>IF(animals!AV24&gt;0,animals!AV24,"")</f>
        <v/>
      </c>
      <c r="AB25" s="169" t="str">
        <f>IF(animals!AV26&gt;0,animals!AV26,"")</f>
        <v/>
      </c>
      <c r="AC25" s="169" t="str">
        <f>IF(animals!AV27&gt;0,animals!AV27,"")</f>
        <v/>
      </c>
      <c r="AD25" s="169" t="str">
        <f>IF(animals!AV28&gt;0,animals!AV28,"")</f>
        <v/>
      </c>
      <c r="AE25" s="169" t="str">
        <f>IF(animals!AV29&gt;0,animals!AV29,"")</f>
        <v/>
      </c>
      <c r="AF25" s="169" t="str">
        <f>IF(animals!AV30&gt;0,animals!AV30,"")</f>
        <v/>
      </c>
      <c r="AG25" s="174" t="str">
        <f>IF(animals!AV31&gt;0,animals!AV31,"")</f>
        <v/>
      </c>
      <c r="AH25" s="174" t="str">
        <f>IF(animals!AV32&gt;0,animals!AV32,"")</f>
        <v/>
      </c>
      <c r="AI25" s="174" t="str">
        <f>IF(animals!AV33&gt;0,animals!AV33,"")</f>
        <v/>
      </c>
      <c r="AJ25" s="169" t="str">
        <f>IF(animals!AV35&gt;0,animals!AV35,"")</f>
        <v/>
      </c>
      <c r="AK25" s="169" t="str">
        <f>IF(animals!AV36&gt;0,animals!AV36,"")</f>
        <v/>
      </c>
      <c r="AL25" s="169" t="str">
        <f>IF(animals!AV37&gt;0,animals!AV37,"")</f>
        <v/>
      </c>
      <c r="AM25" s="169" t="str">
        <f>IF(animals!AV38&gt;0,animals!AV38,"")</f>
        <v/>
      </c>
      <c r="AN25" s="169" t="str">
        <f>IF(animals!AV39&gt;0,animals!AV39,"")</f>
        <v/>
      </c>
      <c r="AO25" s="169" t="str">
        <f>IF(animals!AV40&gt;0,animals!AV40,"")</f>
        <v/>
      </c>
      <c r="AP25" s="169" t="str">
        <f>IF(animals!AV41&gt;0,animals!AV41,"")</f>
        <v/>
      </c>
      <c r="AQ25" s="169" t="str">
        <f>IF(animals!AV42&gt;0,animals!AV42,"")</f>
        <v/>
      </c>
      <c r="AR25" s="169" t="str">
        <f>IF(animals!AV44&gt;0,animals!AV44,"")</f>
        <v/>
      </c>
      <c r="AS25" s="169" t="str">
        <f>IF(animals!AV45&gt;0,animals!AV45,"")</f>
        <v/>
      </c>
      <c r="AT25" s="169" t="str">
        <f>IF(animals!AV46&gt;0,animals!AV46,"")</f>
        <v/>
      </c>
      <c r="AU25" s="169" t="str">
        <f>IF(animals!AV47&gt;0,animals!AV47,"")</f>
        <v/>
      </c>
      <c r="AV25" s="169" t="str">
        <f>IF(animals!AV48&gt;0,animals!AV48,"")</f>
        <v/>
      </c>
      <c r="AW25" s="169" t="str">
        <f>IF(animals!AV49&gt;0,animals!AV49,"")</f>
        <v/>
      </c>
      <c r="AX25" s="169" t="str">
        <f>IF(animals!AV50&gt;0,animals!AV50,"")</f>
        <v/>
      </c>
      <c r="AY25" s="169" t="str">
        <f>IF(animals!AV51&gt;0,animals!AV51,"")</f>
        <v/>
      </c>
    </row>
    <row r="26" spans="1:51" x14ac:dyDescent="0.2">
      <c r="A26" s="177" t="str">
        <f t="shared" si="1"/>
        <v>Crenubiotus salishani sp. nov.</v>
      </c>
      <c r="B26" s="178" t="str">
        <f t="shared" si="1"/>
        <v>Canada.S1916</v>
      </c>
      <c r="C26" s="182">
        <f>animals!AX1</f>
        <v>25</v>
      </c>
      <c r="D26" s="173" t="str">
        <f>IF(animals!AX3&gt;0,animals!AX3,"")</f>
        <v/>
      </c>
      <c r="E26" s="169" t="str">
        <f>IF(animals!AX5&gt;0,animals!AX5,"")</f>
        <v/>
      </c>
      <c r="F26" s="169" t="e">
        <f>IF(animals!#REF!&gt;0,animals!#REF!,"")</f>
        <v>#REF!</v>
      </c>
      <c r="G26" s="174" t="e">
        <f>IF(animals!#REF!&gt;0,animals!#REF!,"")</f>
        <v>#REF!</v>
      </c>
      <c r="H26" s="174" t="e">
        <f>IF(animals!#REF!&gt;0,animals!#REF!,"")</f>
        <v>#REF!</v>
      </c>
      <c r="I26" s="174" t="str">
        <f>IF(animals!AX6&gt;0,animals!AX6,"")</f>
        <v/>
      </c>
      <c r="J26" s="174" t="str">
        <f>IF(animals!AX7&gt;0,animals!AX7,"")</f>
        <v/>
      </c>
      <c r="K26" s="174" t="str">
        <f>IF(animals!AX8&gt;0,animals!AX8,"")</f>
        <v/>
      </c>
      <c r="L26" s="175" t="str">
        <f>IF(animals!AX9&gt;0,animals!AX9,"")</f>
        <v/>
      </c>
      <c r="M26" s="176" t="str">
        <f>IF(animals!AX11&gt;0,animals!AX11,"")</f>
        <v/>
      </c>
      <c r="N26" s="174" t="str">
        <f>IF(animals!AX12&gt;0,animals!AX12,"")</f>
        <v/>
      </c>
      <c r="O26" s="174" t="e">
        <f>IF(animals!#REF!&gt;0,animals!#REF!,"")</f>
        <v>#REF!</v>
      </c>
      <c r="P26" s="174" t="str">
        <f>IF(animals!AX13&gt;0,animals!AX13,"")</f>
        <v/>
      </c>
      <c r="Q26" s="174" t="e">
        <f>IF(animals!#REF!&gt;0,animals!#REF!,"")</f>
        <v>#REF!</v>
      </c>
      <c r="R26" s="174" t="str">
        <f>IF(animals!AX14&gt;0,animals!AX14,"")</f>
        <v/>
      </c>
      <c r="S26" s="174" t="str">
        <f>IF(animals!AX15&gt;0,animals!AX15,"")</f>
        <v/>
      </c>
      <c r="T26" s="169" t="str">
        <f>IF(animals!AX17&gt;0,animals!AX17,"")</f>
        <v/>
      </c>
      <c r="U26" s="169" t="str">
        <f>IF(animals!AX18&gt;0,animals!AX18,"")</f>
        <v/>
      </c>
      <c r="V26" s="174" t="str">
        <f>IF(animals!AX19&gt;0,animals!AX19,"")</f>
        <v/>
      </c>
      <c r="W26" s="174" t="str">
        <f>IF(animals!AX20&gt;0,animals!AX20,"")</f>
        <v/>
      </c>
      <c r="X26" s="174" t="str">
        <f>IF(animals!AX21&gt;0,animals!AX21,"")</f>
        <v/>
      </c>
      <c r="Y26" s="174" t="str">
        <f>IF(animals!AX22&gt;0,animals!AX22,"")</f>
        <v/>
      </c>
      <c r="Z26" s="174" t="str">
        <f>IF(animals!AX23&gt;0,animals!AX23,"")</f>
        <v/>
      </c>
      <c r="AA26" s="174" t="str">
        <f>IF(animals!AX24&gt;0,animals!AX24,"")</f>
        <v/>
      </c>
      <c r="AB26" s="169" t="str">
        <f>IF(animals!AX26&gt;0,animals!AX26,"")</f>
        <v/>
      </c>
      <c r="AC26" s="169" t="str">
        <f>IF(animals!AX27&gt;0,animals!AX27,"")</f>
        <v/>
      </c>
      <c r="AD26" s="169" t="str">
        <f>IF(animals!AX28&gt;0,animals!AX28,"")</f>
        <v/>
      </c>
      <c r="AE26" s="169" t="str">
        <f>IF(animals!AX29&gt;0,animals!AX29,"")</f>
        <v/>
      </c>
      <c r="AF26" s="169" t="str">
        <f>IF(animals!AX30&gt;0,animals!AX30,"")</f>
        <v/>
      </c>
      <c r="AG26" s="174" t="str">
        <f>IF(animals!AX31&gt;0,animals!AX31,"")</f>
        <v/>
      </c>
      <c r="AH26" s="174" t="str">
        <f>IF(animals!AX32&gt;0,animals!AX32,"")</f>
        <v/>
      </c>
      <c r="AI26" s="174" t="str">
        <f>IF(animals!AX33&gt;0,animals!AX33,"")</f>
        <v/>
      </c>
      <c r="AJ26" s="169" t="str">
        <f>IF(animals!AX35&gt;0,animals!AX35,"")</f>
        <v/>
      </c>
      <c r="AK26" s="169" t="str">
        <f>IF(animals!AX36&gt;0,animals!AX36,"")</f>
        <v/>
      </c>
      <c r="AL26" s="169" t="str">
        <f>IF(animals!AX37&gt;0,animals!AX37,"")</f>
        <v/>
      </c>
      <c r="AM26" s="169" t="str">
        <f>IF(animals!AX38&gt;0,animals!AX38,"")</f>
        <v/>
      </c>
      <c r="AN26" s="169" t="str">
        <f>IF(animals!AX39&gt;0,animals!AX39,"")</f>
        <v/>
      </c>
      <c r="AO26" s="169" t="str">
        <f>IF(animals!AX40&gt;0,animals!AX40,"")</f>
        <v/>
      </c>
      <c r="AP26" s="169" t="str">
        <f>IF(animals!AX41&gt;0,animals!AX41,"")</f>
        <v/>
      </c>
      <c r="AQ26" s="169" t="str">
        <f>IF(animals!AX42&gt;0,animals!AX42,"")</f>
        <v/>
      </c>
      <c r="AR26" s="169" t="str">
        <f>IF(animals!AX44&gt;0,animals!AX44,"")</f>
        <v/>
      </c>
      <c r="AS26" s="169" t="str">
        <f>IF(animals!AX45&gt;0,animals!AX45,"")</f>
        <v/>
      </c>
      <c r="AT26" s="169" t="str">
        <f>IF(animals!AX46&gt;0,animals!AX46,"")</f>
        <v/>
      </c>
      <c r="AU26" s="169" t="str">
        <f>IF(animals!AX47&gt;0,animals!AX47,"")</f>
        <v/>
      </c>
      <c r="AV26" s="169" t="str">
        <f>IF(animals!AX48&gt;0,animals!AX48,"")</f>
        <v/>
      </c>
      <c r="AW26" s="169" t="str">
        <f>IF(animals!AX49&gt;0,animals!AX49,"")</f>
        <v/>
      </c>
      <c r="AX26" s="169" t="str">
        <f>IF(animals!AX50&gt;0,animals!AX50,"")</f>
        <v/>
      </c>
      <c r="AY26" s="169" t="str">
        <f>IF(animals!AX51&gt;0,animals!AX51,"")</f>
        <v/>
      </c>
    </row>
    <row r="27" spans="1:51" x14ac:dyDescent="0.2">
      <c r="A27" s="177" t="str">
        <f t="shared" si="1"/>
        <v>Crenubiotus salishani sp. nov.</v>
      </c>
      <c r="B27" s="178" t="str">
        <f t="shared" si="1"/>
        <v>Canada.S1916</v>
      </c>
      <c r="C27" s="182">
        <f>animals!AZ1</f>
        <v>26</v>
      </c>
      <c r="D27" s="173" t="str">
        <f>IF(animals!AZ3&gt;0,animals!AZ3,"")</f>
        <v/>
      </c>
      <c r="E27" s="169" t="str">
        <f>IF(animals!AZ5&gt;0,animals!AZ5,"")</f>
        <v/>
      </c>
      <c r="F27" s="169" t="e">
        <f>IF(animals!#REF!&gt;0,animals!#REF!,"")</f>
        <v>#REF!</v>
      </c>
      <c r="G27" s="174" t="e">
        <f>IF(animals!#REF!&gt;0,animals!#REF!,"")</f>
        <v>#REF!</v>
      </c>
      <c r="H27" s="174" t="e">
        <f>IF(animals!#REF!&gt;0,animals!#REF!,"")</f>
        <v>#REF!</v>
      </c>
      <c r="I27" s="174" t="str">
        <f>IF(animals!AZ6&gt;0,animals!AZ6,"")</f>
        <v/>
      </c>
      <c r="J27" s="174" t="str">
        <f>IF(animals!AZ7&gt;0,animals!AZ7,"")</f>
        <v/>
      </c>
      <c r="K27" s="174" t="str">
        <f>IF(animals!AZ8&gt;0,animals!AZ8,"")</f>
        <v/>
      </c>
      <c r="L27" s="175" t="str">
        <f>IF(animals!AZ9&gt;0,animals!AZ9,"")</f>
        <v/>
      </c>
      <c r="M27" s="176" t="str">
        <f>IF(animals!AZ11&gt;0,animals!AZ11,"")</f>
        <v/>
      </c>
      <c r="N27" s="174" t="str">
        <f>IF(animals!AZ12&gt;0,animals!AZ12,"")</f>
        <v/>
      </c>
      <c r="O27" s="174" t="e">
        <f>IF(animals!#REF!&gt;0,animals!#REF!,"")</f>
        <v>#REF!</v>
      </c>
      <c r="P27" s="174" t="str">
        <f>IF(animals!AZ13&gt;0,animals!AZ13,"")</f>
        <v/>
      </c>
      <c r="Q27" s="174" t="e">
        <f>IF(animals!#REF!&gt;0,animals!#REF!,"")</f>
        <v>#REF!</v>
      </c>
      <c r="R27" s="174" t="str">
        <f>IF(animals!AZ14&gt;0,animals!AZ14,"")</f>
        <v/>
      </c>
      <c r="S27" s="174" t="str">
        <f>IF(animals!AZ15&gt;0,animals!AZ15,"")</f>
        <v/>
      </c>
      <c r="T27" s="169" t="str">
        <f>IF(animals!AZ17&gt;0,animals!AZ17,"")</f>
        <v/>
      </c>
      <c r="U27" s="169" t="str">
        <f>IF(animals!AZ18&gt;0,animals!AZ18,"")</f>
        <v/>
      </c>
      <c r="V27" s="174" t="str">
        <f>IF(animals!AZ19&gt;0,animals!AZ19,"")</f>
        <v/>
      </c>
      <c r="W27" s="174" t="str">
        <f>IF(animals!AZ20&gt;0,animals!AZ20,"")</f>
        <v/>
      </c>
      <c r="X27" s="174" t="str">
        <f>IF(animals!AZ21&gt;0,animals!AZ21,"")</f>
        <v/>
      </c>
      <c r="Y27" s="174" t="str">
        <f>IF(animals!AZ22&gt;0,animals!AZ22,"")</f>
        <v/>
      </c>
      <c r="Z27" s="174" t="str">
        <f>IF(animals!AZ23&gt;0,animals!AZ23,"")</f>
        <v/>
      </c>
      <c r="AA27" s="174" t="str">
        <f>IF(animals!AZ24&gt;0,animals!AZ24,"")</f>
        <v/>
      </c>
      <c r="AB27" s="169" t="str">
        <f>IF(animals!AZ26&gt;0,animals!AZ26,"")</f>
        <v/>
      </c>
      <c r="AC27" s="169" t="str">
        <f>IF(animals!AZ27&gt;0,animals!AZ27,"")</f>
        <v/>
      </c>
      <c r="AD27" s="169" t="str">
        <f>IF(animals!AZ28&gt;0,animals!AZ28,"")</f>
        <v/>
      </c>
      <c r="AE27" s="169" t="str">
        <f>IF(animals!AZ29&gt;0,animals!AZ29,"")</f>
        <v/>
      </c>
      <c r="AF27" s="169" t="str">
        <f>IF(animals!AZ30&gt;0,animals!AZ30,"")</f>
        <v/>
      </c>
      <c r="AG27" s="174" t="str">
        <f>IF(animals!AZ31&gt;0,animals!AZ31,"")</f>
        <v/>
      </c>
      <c r="AH27" s="174" t="str">
        <f>IF(animals!AZ32&gt;0,animals!AZ32,"")</f>
        <v/>
      </c>
      <c r="AI27" s="174" t="str">
        <f>IF(animals!AZ33&gt;0,animals!AZ33,"")</f>
        <v/>
      </c>
      <c r="AJ27" s="169" t="str">
        <f>IF(animals!AZ35&gt;0,animals!AZ35,"")</f>
        <v/>
      </c>
      <c r="AK27" s="169" t="str">
        <f>IF(animals!AZ36&gt;0,animals!AZ36,"")</f>
        <v/>
      </c>
      <c r="AL27" s="169" t="str">
        <f>IF(animals!AZ37&gt;0,animals!AZ37,"")</f>
        <v/>
      </c>
      <c r="AM27" s="169" t="str">
        <f>IF(animals!AZ38&gt;0,animals!AZ38,"")</f>
        <v/>
      </c>
      <c r="AN27" s="169" t="str">
        <f>IF(animals!AZ39&gt;0,animals!AZ39,"")</f>
        <v/>
      </c>
      <c r="AO27" s="169" t="str">
        <f>IF(animals!AZ40&gt;0,animals!AZ40,"")</f>
        <v/>
      </c>
      <c r="AP27" s="169" t="str">
        <f>IF(animals!AZ41&gt;0,animals!AZ41,"")</f>
        <v/>
      </c>
      <c r="AQ27" s="169" t="str">
        <f>IF(animals!AZ42&gt;0,animals!AZ42,"")</f>
        <v/>
      </c>
      <c r="AR27" s="169" t="str">
        <f>IF(animals!AZ44&gt;0,animals!AZ44,"")</f>
        <v/>
      </c>
      <c r="AS27" s="169" t="str">
        <f>IF(animals!AZ45&gt;0,animals!AZ45,"")</f>
        <v/>
      </c>
      <c r="AT27" s="169" t="str">
        <f>IF(animals!AZ46&gt;0,animals!AZ46,"")</f>
        <v/>
      </c>
      <c r="AU27" s="169" t="str">
        <f>IF(animals!AZ47&gt;0,animals!AZ47,"")</f>
        <v/>
      </c>
      <c r="AV27" s="169" t="str">
        <f>IF(animals!AZ48&gt;0,animals!AZ48,"")</f>
        <v/>
      </c>
      <c r="AW27" s="169" t="str">
        <f>IF(animals!AZ49&gt;0,animals!AZ49,"")</f>
        <v/>
      </c>
      <c r="AX27" s="169" t="str">
        <f>IF(animals!AZ50&gt;0,animals!AZ50,"")</f>
        <v/>
      </c>
      <c r="AY27" s="169" t="str">
        <f>IF(animals!AZ51&gt;0,animals!AZ51,"")</f>
        <v/>
      </c>
    </row>
    <row r="28" spans="1:51" x14ac:dyDescent="0.2">
      <c r="A28" s="177" t="str">
        <f t="shared" si="1"/>
        <v>Crenubiotus salishani sp. nov.</v>
      </c>
      <c r="B28" s="178" t="str">
        <f t="shared" si="1"/>
        <v>Canada.S1916</v>
      </c>
      <c r="C28" s="182">
        <f>animals!BB1</f>
        <v>27</v>
      </c>
      <c r="D28" s="173" t="str">
        <f>IF(animals!BB3&gt;0,animals!BB3,"")</f>
        <v/>
      </c>
      <c r="E28" s="169" t="str">
        <f>IF(animals!BB5&gt;0,animals!BB5,"")</f>
        <v/>
      </c>
      <c r="F28" s="169" t="e">
        <f>IF(animals!#REF!&gt;0,animals!#REF!,"")</f>
        <v>#REF!</v>
      </c>
      <c r="G28" s="174" t="e">
        <f>IF(animals!#REF!&gt;0,animals!#REF!,"")</f>
        <v>#REF!</v>
      </c>
      <c r="H28" s="174" t="e">
        <f>IF(animals!#REF!&gt;0,animals!#REF!,"")</f>
        <v>#REF!</v>
      </c>
      <c r="I28" s="174" t="str">
        <f>IF(animals!BB6&gt;0,animals!BB6,"")</f>
        <v/>
      </c>
      <c r="J28" s="174" t="str">
        <f>IF(animals!BB7&gt;0,animals!BB7,"")</f>
        <v/>
      </c>
      <c r="K28" s="174" t="str">
        <f>IF(animals!BB8&gt;0,animals!BB8,"")</f>
        <v/>
      </c>
      <c r="L28" s="175" t="str">
        <f>IF(animals!BB9&gt;0,animals!BB9,"")</f>
        <v/>
      </c>
      <c r="M28" s="176" t="str">
        <f>IF(animals!BB11&gt;0,animals!BB11,"")</f>
        <v/>
      </c>
      <c r="N28" s="174" t="str">
        <f>IF(animals!BB12&gt;0,animals!BB12,"")</f>
        <v/>
      </c>
      <c r="O28" s="174" t="e">
        <f>IF(animals!#REF!&gt;0,animals!#REF!,"")</f>
        <v>#REF!</v>
      </c>
      <c r="P28" s="174" t="str">
        <f>IF(animals!BB13&gt;0,animals!BB13,"")</f>
        <v/>
      </c>
      <c r="Q28" s="174" t="e">
        <f>IF(animals!#REF!&gt;0,animals!#REF!,"")</f>
        <v>#REF!</v>
      </c>
      <c r="R28" s="174" t="str">
        <f>IF(animals!BB14&gt;0,animals!BB14,"")</f>
        <v/>
      </c>
      <c r="S28" s="174" t="str">
        <f>IF(animals!BB15&gt;0,animals!BB15,"")</f>
        <v/>
      </c>
      <c r="T28" s="169" t="str">
        <f>IF(animals!BB17&gt;0,animals!BB17,"")</f>
        <v/>
      </c>
      <c r="U28" s="169" t="str">
        <f>IF(animals!BB18&gt;0,animals!BB18,"")</f>
        <v/>
      </c>
      <c r="V28" s="174" t="str">
        <f>IF(animals!BB19&gt;0,animals!BB19,"")</f>
        <v/>
      </c>
      <c r="W28" s="174" t="str">
        <f>IF(animals!BB20&gt;0,animals!BB20,"")</f>
        <v/>
      </c>
      <c r="X28" s="174" t="str">
        <f>IF(animals!BB21&gt;0,animals!BB21,"")</f>
        <v/>
      </c>
      <c r="Y28" s="174" t="str">
        <f>IF(animals!BB22&gt;0,animals!BB22,"")</f>
        <v/>
      </c>
      <c r="Z28" s="174" t="str">
        <f>IF(animals!BB23&gt;0,animals!BB23,"")</f>
        <v/>
      </c>
      <c r="AA28" s="174" t="str">
        <f>IF(animals!BB24&gt;0,animals!BB24,"")</f>
        <v/>
      </c>
      <c r="AB28" s="169" t="str">
        <f>IF(animals!BB26&gt;0,animals!BB26,"")</f>
        <v/>
      </c>
      <c r="AC28" s="169" t="str">
        <f>IF(animals!BB27&gt;0,animals!BB27,"")</f>
        <v/>
      </c>
      <c r="AD28" s="169" t="str">
        <f>IF(animals!BB28&gt;0,animals!BB28,"")</f>
        <v/>
      </c>
      <c r="AE28" s="169" t="str">
        <f>IF(animals!BB29&gt;0,animals!BB29,"")</f>
        <v/>
      </c>
      <c r="AF28" s="169" t="str">
        <f>IF(animals!BB30&gt;0,animals!BB30,"")</f>
        <v/>
      </c>
      <c r="AG28" s="174" t="str">
        <f>IF(animals!BB31&gt;0,animals!BB31,"")</f>
        <v/>
      </c>
      <c r="AH28" s="174" t="str">
        <f>IF(animals!BB32&gt;0,animals!BB32,"")</f>
        <v/>
      </c>
      <c r="AI28" s="174" t="str">
        <f>IF(animals!BB33&gt;0,animals!BB33,"")</f>
        <v/>
      </c>
      <c r="AJ28" s="169" t="str">
        <f>IF(animals!BB35&gt;0,animals!BB35,"")</f>
        <v/>
      </c>
      <c r="AK28" s="169" t="str">
        <f>IF(animals!BB36&gt;0,animals!BB36,"")</f>
        <v/>
      </c>
      <c r="AL28" s="169" t="str">
        <f>IF(animals!BB37&gt;0,animals!BB37,"")</f>
        <v/>
      </c>
      <c r="AM28" s="169" t="str">
        <f>IF(animals!BB38&gt;0,animals!BB38,"")</f>
        <v/>
      </c>
      <c r="AN28" s="169" t="str">
        <f>IF(animals!BB39&gt;0,animals!BB39,"")</f>
        <v/>
      </c>
      <c r="AO28" s="169" t="str">
        <f>IF(animals!BB40&gt;0,animals!BB40,"")</f>
        <v/>
      </c>
      <c r="AP28" s="169" t="str">
        <f>IF(animals!BB41&gt;0,animals!BB41,"")</f>
        <v/>
      </c>
      <c r="AQ28" s="169" t="str">
        <f>IF(animals!BB42&gt;0,animals!BB42,"")</f>
        <v/>
      </c>
      <c r="AR28" s="169" t="str">
        <f>IF(animals!BB44&gt;0,animals!BB44,"")</f>
        <v/>
      </c>
      <c r="AS28" s="169" t="str">
        <f>IF(animals!BB45&gt;0,animals!BB45,"")</f>
        <v/>
      </c>
      <c r="AT28" s="169" t="str">
        <f>IF(animals!BB46&gt;0,animals!BB46,"")</f>
        <v/>
      </c>
      <c r="AU28" s="169" t="str">
        <f>IF(animals!BB47&gt;0,animals!BB47,"")</f>
        <v/>
      </c>
      <c r="AV28" s="169" t="str">
        <f>IF(animals!BB48&gt;0,animals!BB48,"")</f>
        <v/>
      </c>
      <c r="AW28" s="169" t="str">
        <f>IF(animals!BB49&gt;0,animals!BB49,"")</f>
        <v/>
      </c>
      <c r="AX28" s="169" t="str">
        <f>IF(animals!BB50&gt;0,animals!BB50,"")</f>
        <v/>
      </c>
      <c r="AY28" s="169" t="str">
        <f>IF(animals!BB51&gt;0,animals!BB51,"")</f>
        <v/>
      </c>
    </row>
    <row r="29" spans="1:51" x14ac:dyDescent="0.2">
      <c r="A29" s="177" t="str">
        <f t="shared" si="1"/>
        <v>Crenubiotus salishani sp. nov.</v>
      </c>
      <c r="B29" s="178" t="str">
        <f t="shared" si="1"/>
        <v>Canada.S1916</v>
      </c>
      <c r="C29" s="182">
        <f>animals!BD1</f>
        <v>28</v>
      </c>
      <c r="D29" s="173" t="str">
        <f>IF(animals!BD3&gt;0,animals!BD3,"")</f>
        <v/>
      </c>
      <c r="E29" s="169" t="str">
        <f>IF(animals!BD5&gt;0,animals!BD5,"")</f>
        <v/>
      </c>
      <c r="F29" s="169" t="e">
        <f>IF(animals!#REF!&gt;0,animals!#REF!,"")</f>
        <v>#REF!</v>
      </c>
      <c r="G29" s="174" t="e">
        <f>IF(animals!#REF!&gt;0,animals!#REF!,"")</f>
        <v>#REF!</v>
      </c>
      <c r="H29" s="174" t="e">
        <f>IF(animals!#REF!&gt;0,animals!#REF!,"")</f>
        <v>#REF!</v>
      </c>
      <c r="I29" s="174" t="str">
        <f>IF(animals!BD6&gt;0,animals!BD6,"")</f>
        <v/>
      </c>
      <c r="J29" s="174" t="str">
        <f>IF(animals!BD7&gt;0,animals!BD7,"")</f>
        <v/>
      </c>
      <c r="K29" s="174" t="str">
        <f>IF(animals!BD8&gt;0,animals!BD8,"")</f>
        <v/>
      </c>
      <c r="L29" s="175" t="str">
        <f>IF(animals!BD9&gt;0,animals!BD9,"")</f>
        <v/>
      </c>
      <c r="M29" s="176" t="str">
        <f>IF(animals!BD11&gt;0,animals!BD11,"")</f>
        <v/>
      </c>
      <c r="N29" s="174" t="str">
        <f>IF(animals!BD12&gt;0,animals!BD12,"")</f>
        <v/>
      </c>
      <c r="O29" s="174" t="e">
        <f>IF(animals!#REF!&gt;0,animals!#REF!,"")</f>
        <v>#REF!</v>
      </c>
      <c r="P29" s="174" t="str">
        <f>IF(animals!BD13&gt;0,animals!BD13,"")</f>
        <v/>
      </c>
      <c r="Q29" s="174" t="e">
        <f>IF(animals!#REF!&gt;0,animals!#REF!,"")</f>
        <v>#REF!</v>
      </c>
      <c r="R29" s="174" t="str">
        <f>IF(animals!BD14&gt;0,animals!BD14,"")</f>
        <v/>
      </c>
      <c r="S29" s="174" t="str">
        <f>IF(animals!BD15&gt;0,animals!BD15,"")</f>
        <v/>
      </c>
      <c r="T29" s="169" t="str">
        <f>IF(animals!BD17&gt;0,animals!BD17,"")</f>
        <v/>
      </c>
      <c r="U29" s="169" t="str">
        <f>IF(animals!BD18&gt;0,animals!BD18,"")</f>
        <v/>
      </c>
      <c r="V29" s="174" t="str">
        <f>IF(animals!BD19&gt;0,animals!BD19,"")</f>
        <v/>
      </c>
      <c r="W29" s="174" t="str">
        <f>IF(animals!BD20&gt;0,animals!BD20,"")</f>
        <v/>
      </c>
      <c r="X29" s="174" t="str">
        <f>IF(animals!BD21&gt;0,animals!BD21,"")</f>
        <v/>
      </c>
      <c r="Y29" s="174" t="str">
        <f>IF(animals!BD22&gt;0,animals!BD22,"")</f>
        <v/>
      </c>
      <c r="Z29" s="174" t="str">
        <f>IF(animals!BD23&gt;0,animals!BD23,"")</f>
        <v/>
      </c>
      <c r="AA29" s="174" t="str">
        <f>IF(animals!BD24&gt;0,animals!BD24,"")</f>
        <v/>
      </c>
      <c r="AB29" s="169" t="str">
        <f>IF(animals!BD26&gt;0,animals!BD26,"")</f>
        <v/>
      </c>
      <c r="AC29" s="169" t="str">
        <f>IF(animals!BD27&gt;0,animals!BD27,"")</f>
        <v/>
      </c>
      <c r="AD29" s="169" t="str">
        <f>IF(animals!BD28&gt;0,animals!BD28,"")</f>
        <v/>
      </c>
      <c r="AE29" s="169" t="str">
        <f>IF(animals!BD29&gt;0,animals!BD29,"")</f>
        <v/>
      </c>
      <c r="AF29" s="169" t="str">
        <f>IF(animals!BD30&gt;0,animals!BD30,"")</f>
        <v/>
      </c>
      <c r="AG29" s="174" t="str">
        <f>IF(animals!BD31&gt;0,animals!BD31,"")</f>
        <v/>
      </c>
      <c r="AH29" s="174" t="str">
        <f>IF(animals!BD32&gt;0,animals!BD32,"")</f>
        <v/>
      </c>
      <c r="AI29" s="174" t="str">
        <f>IF(animals!BD33&gt;0,animals!BD33,"")</f>
        <v/>
      </c>
      <c r="AJ29" s="169" t="str">
        <f>IF(animals!BD35&gt;0,animals!BD35,"")</f>
        <v/>
      </c>
      <c r="AK29" s="169" t="str">
        <f>IF(animals!BD36&gt;0,animals!BD36,"")</f>
        <v/>
      </c>
      <c r="AL29" s="169" t="str">
        <f>IF(animals!BD37&gt;0,animals!BD37,"")</f>
        <v/>
      </c>
      <c r="AM29" s="169" t="str">
        <f>IF(animals!BD38&gt;0,animals!BD38,"")</f>
        <v/>
      </c>
      <c r="AN29" s="169" t="str">
        <f>IF(animals!BD39&gt;0,animals!BD39,"")</f>
        <v/>
      </c>
      <c r="AO29" s="169" t="str">
        <f>IF(animals!BD40&gt;0,animals!BD40,"")</f>
        <v/>
      </c>
      <c r="AP29" s="169" t="str">
        <f>IF(animals!BD41&gt;0,animals!BD41,"")</f>
        <v/>
      </c>
      <c r="AQ29" s="169" t="str">
        <f>IF(animals!BD42&gt;0,animals!BD42,"")</f>
        <v/>
      </c>
      <c r="AR29" s="169" t="str">
        <f>IF(animals!BD44&gt;0,animals!BD44,"")</f>
        <v/>
      </c>
      <c r="AS29" s="169" t="str">
        <f>IF(animals!BD45&gt;0,animals!BD45,"")</f>
        <v/>
      </c>
      <c r="AT29" s="169" t="str">
        <f>IF(animals!BD46&gt;0,animals!BD46,"")</f>
        <v/>
      </c>
      <c r="AU29" s="169" t="str">
        <f>IF(animals!BD47&gt;0,animals!BD47,"")</f>
        <v/>
      </c>
      <c r="AV29" s="169" t="str">
        <f>IF(animals!BD48&gt;0,animals!BD48,"")</f>
        <v/>
      </c>
      <c r="AW29" s="169" t="str">
        <f>IF(animals!BD49&gt;0,animals!BD49,"")</f>
        <v/>
      </c>
      <c r="AX29" s="169" t="str">
        <f>IF(animals!BD50&gt;0,animals!BD50,"")</f>
        <v/>
      </c>
      <c r="AY29" s="169" t="str">
        <f>IF(animals!BD51&gt;0,animals!BD51,"")</f>
        <v/>
      </c>
    </row>
    <row r="30" spans="1:51" x14ac:dyDescent="0.2">
      <c r="A30" s="177" t="str">
        <f t="shared" si="1"/>
        <v>Crenubiotus salishani sp. nov.</v>
      </c>
      <c r="B30" s="178" t="str">
        <f t="shared" si="1"/>
        <v>Canada.S1916</v>
      </c>
      <c r="C30" s="182">
        <f>animals!BF1</f>
        <v>29</v>
      </c>
      <c r="D30" s="173" t="str">
        <f>IF(animals!BF3&gt;0,animals!BF3,"")</f>
        <v/>
      </c>
      <c r="E30" s="169" t="str">
        <f>IF(animals!BF5&gt;0,animals!BF5,"")</f>
        <v/>
      </c>
      <c r="F30" s="169" t="e">
        <f>IF(animals!#REF!&gt;0,animals!#REF!,"")</f>
        <v>#REF!</v>
      </c>
      <c r="G30" s="174" t="e">
        <f>IF(animals!#REF!&gt;0,animals!#REF!,"")</f>
        <v>#REF!</v>
      </c>
      <c r="H30" s="174" t="e">
        <f>IF(animals!#REF!&gt;0,animals!#REF!,"")</f>
        <v>#REF!</v>
      </c>
      <c r="I30" s="174" t="str">
        <f>IF(animals!BF6&gt;0,animals!BF6,"")</f>
        <v/>
      </c>
      <c r="J30" s="174" t="str">
        <f>IF(animals!BF7&gt;0,animals!BF7,"")</f>
        <v/>
      </c>
      <c r="K30" s="174" t="str">
        <f>IF(animals!BF8&gt;0,animals!BF8,"")</f>
        <v/>
      </c>
      <c r="L30" s="175" t="str">
        <f>IF(animals!BF9&gt;0,animals!BF9,"")</f>
        <v/>
      </c>
      <c r="M30" s="176" t="str">
        <f>IF(animals!BF11&gt;0,animals!BF11,"")</f>
        <v/>
      </c>
      <c r="N30" s="174" t="str">
        <f>IF(animals!BF12&gt;0,animals!BF12,"")</f>
        <v/>
      </c>
      <c r="O30" s="174" t="e">
        <f>IF(animals!#REF!&gt;0,animals!#REF!,"")</f>
        <v>#REF!</v>
      </c>
      <c r="P30" s="174" t="str">
        <f>IF(animals!BF13&gt;0,animals!BF13,"")</f>
        <v/>
      </c>
      <c r="Q30" s="174" t="e">
        <f>IF(animals!#REF!&gt;0,animals!#REF!,"")</f>
        <v>#REF!</v>
      </c>
      <c r="R30" s="174" t="str">
        <f>IF(animals!BF14&gt;0,animals!BF14,"")</f>
        <v/>
      </c>
      <c r="S30" s="174" t="str">
        <f>IF(animals!BF15&gt;0,animals!BF15,"")</f>
        <v/>
      </c>
      <c r="T30" s="169" t="str">
        <f>IF(animals!BF17&gt;0,animals!BF17,"")</f>
        <v/>
      </c>
      <c r="U30" s="169" t="str">
        <f>IF(animals!BF18&gt;0,animals!BF18,"")</f>
        <v/>
      </c>
      <c r="V30" s="174" t="str">
        <f>IF(animals!BF19&gt;0,animals!BF19,"")</f>
        <v/>
      </c>
      <c r="W30" s="174" t="str">
        <f>IF(animals!BF20&gt;0,animals!BF20,"")</f>
        <v/>
      </c>
      <c r="X30" s="174" t="str">
        <f>IF(animals!BF21&gt;0,animals!BF21,"")</f>
        <v/>
      </c>
      <c r="Y30" s="174" t="str">
        <f>IF(animals!BF22&gt;0,animals!BF22,"")</f>
        <v/>
      </c>
      <c r="Z30" s="174" t="str">
        <f>IF(animals!BF23&gt;0,animals!BF23,"")</f>
        <v/>
      </c>
      <c r="AA30" s="174" t="str">
        <f>IF(animals!BF24&gt;0,animals!BF24,"")</f>
        <v/>
      </c>
      <c r="AB30" s="169" t="str">
        <f>IF(animals!BF26&gt;0,animals!BF26,"")</f>
        <v/>
      </c>
      <c r="AC30" s="169" t="str">
        <f>IF(animals!BF27&gt;0,animals!BF27,"")</f>
        <v/>
      </c>
      <c r="AD30" s="169" t="str">
        <f>IF(animals!BF28&gt;0,animals!BF28,"")</f>
        <v/>
      </c>
      <c r="AE30" s="169" t="str">
        <f>IF(animals!BF29&gt;0,animals!BF29,"")</f>
        <v/>
      </c>
      <c r="AF30" s="169" t="str">
        <f>IF(animals!BF30&gt;0,animals!BF30,"")</f>
        <v/>
      </c>
      <c r="AG30" s="174" t="str">
        <f>IF(animals!BF31&gt;0,animals!BF31,"")</f>
        <v/>
      </c>
      <c r="AH30" s="174" t="str">
        <f>IF(animals!BF32&gt;0,animals!BF32,"")</f>
        <v/>
      </c>
      <c r="AI30" s="174" t="str">
        <f>IF(animals!BF33&gt;0,animals!BF33,"")</f>
        <v/>
      </c>
      <c r="AJ30" s="169" t="str">
        <f>IF(animals!BF35&gt;0,animals!BF35,"")</f>
        <v/>
      </c>
      <c r="AK30" s="169" t="str">
        <f>IF(animals!BF36&gt;0,animals!BF36,"")</f>
        <v/>
      </c>
      <c r="AL30" s="169" t="str">
        <f>IF(animals!BF37&gt;0,animals!BF37,"")</f>
        <v/>
      </c>
      <c r="AM30" s="169" t="str">
        <f>IF(animals!BF38&gt;0,animals!BF38,"")</f>
        <v/>
      </c>
      <c r="AN30" s="169" t="str">
        <f>IF(animals!BF39&gt;0,animals!BF39,"")</f>
        <v/>
      </c>
      <c r="AO30" s="169" t="str">
        <f>IF(animals!BF40&gt;0,animals!BF40,"")</f>
        <v/>
      </c>
      <c r="AP30" s="169" t="str">
        <f>IF(animals!BF41&gt;0,animals!BF41,"")</f>
        <v/>
      </c>
      <c r="AQ30" s="169" t="str">
        <f>IF(animals!BF42&gt;0,animals!BF42,"")</f>
        <v/>
      </c>
      <c r="AR30" s="169" t="str">
        <f>IF(animals!BF44&gt;0,animals!BF44,"")</f>
        <v/>
      </c>
      <c r="AS30" s="169" t="str">
        <f>IF(animals!BF45&gt;0,animals!BF45,"")</f>
        <v/>
      </c>
      <c r="AT30" s="169" t="str">
        <f>IF(animals!BF46&gt;0,animals!BF46,"")</f>
        <v/>
      </c>
      <c r="AU30" s="169" t="str">
        <f>IF(animals!BF47&gt;0,animals!BF47,"")</f>
        <v/>
      </c>
      <c r="AV30" s="169" t="str">
        <f>IF(animals!BF48&gt;0,animals!BF48,"")</f>
        <v/>
      </c>
      <c r="AW30" s="169" t="str">
        <f>IF(animals!BF49&gt;0,animals!BF49,"")</f>
        <v/>
      </c>
      <c r="AX30" s="169" t="str">
        <f>IF(animals!BF50&gt;0,animals!BF50,"")</f>
        <v/>
      </c>
      <c r="AY30" s="169" t="str">
        <f>IF(animals!BF51&gt;0,animals!BF51,"")</f>
        <v/>
      </c>
    </row>
    <row r="31" spans="1:51" x14ac:dyDescent="0.2">
      <c r="A31" s="177" t="str">
        <f t="shared" si="1"/>
        <v>Crenubiotus salishani sp. nov.</v>
      </c>
      <c r="B31" s="178" t="str">
        <f t="shared" si="1"/>
        <v>Canada.S1916</v>
      </c>
      <c r="C31" s="182">
        <f>animals!BH1</f>
        <v>30</v>
      </c>
      <c r="D31" s="173" t="str">
        <f>IF(animals!BH3&gt;0,animals!BH3,"")</f>
        <v/>
      </c>
      <c r="E31" s="169" t="str">
        <f>IF(animals!BH5&gt;0,animals!BH5,"")</f>
        <v/>
      </c>
      <c r="F31" s="169" t="e">
        <f>IF(animals!#REF!&gt;0,animals!#REF!,"")</f>
        <v>#REF!</v>
      </c>
      <c r="G31" s="174" t="e">
        <f>IF(animals!#REF!&gt;0,animals!#REF!,"")</f>
        <v>#REF!</v>
      </c>
      <c r="H31" s="174" t="e">
        <f>IF(animals!#REF!&gt;0,animals!#REF!,"")</f>
        <v>#REF!</v>
      </c>
      <c r="I31" s="174" t="str">
        <f>IF(animals!BH6&gt;0,animals!BH6,"")</f>
        <v/>
      </c>
      <c r="J31" s="174" t="str">
        <f>IF(animals!BH7&gt;0,animals!BH7,"")</f>
        <v/>
      </c>
      <c r="K31" s="174" t="str">
        <f>IF(animals!BH8&gt;0,animals!BH8,"")</f>
        <v/>
      </c>
      <c r="L31" s="175" t="str">
        <f>IF(animals!BH9&gt;0,animals!BH9,"")</f>
        <v/>
      </c>
      <c r="M31" s="176" t="str">
        <f>IF(animals!BH11&gt;0,animals!BH11,"")</f>
        <v/>
      </c>
      <c r="N31" s="174" t="str">
        <f>IF(animals!BH12&gt;0,animals!BH12,"")</f>
        <v/>
      </c>
      <c r="O31" s="174" t="e">
        <f>IF(animals!#REF!&gt;0,animals!#REF!,"")</f>
        <v>#REF!</v>
      </c>
      <c r="P31" s="174" t="str">
        <f>IF(animals!BH13&gt;0,animals!BH13,"")</f>
        <v/>
      </c>
      <c r="Q31" s="174" t="e">
        <f>IF(animals!#REF!&gt;0,animals!#REF!,"")</f>
        <v>#REF!</v>
      </c>
      <c r="R31" s="174" t="str">
        <f>IF(animals!BH14&gt;0,animals!BH14,"")</f>
        <v/>
      </c>
      <c r="S31" s="174" t="str">
        <f>IF(animals!BH15&gt;0,animals!BH15,"")</f>
        <v/>
      </c>
      <c r="T31" s="169" t="str">
        <f>IF(animals!BH17&gt;0,animals!BH17,"")</f>
        <v/>
      </c>
      <c r="U31" s="169" t="str">
        <f>IF(animals!BH18&gt;0,animals!BH18,"")</f>
        <v/>
      </c>
      <c r="V31" s="174" t="str">
        <f>IF(animals!BH19&gt;0,animals!BH19,"")</f>
        <v/>
      </c>
      <c r="W31" s="174" t="str">
        <f>IF(animals!BH20&gt;0,animals!BH20,"")</f>
        <v/>
      </c>
      <c r="X31" s="174" t="str">
        <f>IF(animals!BH21&gt;0,animals!BH21,"")</f>
        <v/>
      </c>
      <c r="Y31" s="174" t="str">
        <f>IF(animals!BH22&gt;0,animals!BH22,"")</f>
        <v/>
      </c>
      <c r="Z31" s="174" t="str">
        <f>IF(animals!BH23&gt;0,animals!BH23,"")</f>
        <v/>
      </c>
      <c r="AA31" s="174" t="str">
        <f>IF(animals!BH24&gt;0,animals!BH24,"")</f>
        <v/>
      </c>
      <c r="AB31" s="169" t="str">
        <f>IF(animals!BH26&gt;0,animals!BH26,"")</f>
        <v/>
      </c>
      <c r="AC31" s="169" t="str">
        <f>IF(animals!BH27&gt;0,animals!BH27,"")</f>
        <v/>
      </c>
      <c r="AD31" s="169" t="str">
        <f>IF(animals!BH28&gt;0,animals!BH28,"")</f>
        <v/>
      </c>
      <c r="AE31" s="169" t="str">
        <f>IF(animals!BH29&gt;0,animals!BH29,"")</f>
        <v/>
      </c>
      <c r="AF31" s="169" t="str">
        <f>IF(animals!BH30&gt;0,animals!BH30,"")</f>
        <v/>
      </c>
      <c r="AG31" s="174" t="str">
        <f>IF(animals!BH31&gt;0,animals!BH31,"")</f>
        <v/>
      </c>
      <c r="AH31" s="174" t="str">
        <f>IF(animals!BH32&gt;0,animals!BH32,"")</f>
        <v/>
      </c>
      <c r="AI31" s="174" t="str">
        <f>IF(animals!BH33&gt;0,animals!BH33,"")</f>
        <v/>
      </c>
      <c r="AJ31" s="169" t="str">
        <f>IF(animals!BH35&gt;0,animals!BH35,"")</f>
        <v/>
      </c>
      <c r="AK31" s="169" t="str">
        <f>IF(animals!BH36&gt;0,animals!BH36,"")</f>
        <v/>
      </c>
      <c r="AL31" s="169" t="str">
        <f>IF(animals!BH37&gt;0,animals!BH37,"")</f>
        <v/>
      </c>
      <c r="AM31" s="169" t="str">
        <f>IF(animals!BH38&gt;0,animals!BH38,"")</f>
        <v/>
      </c>
      <c r="AN31" s="169" t="str">
        <f>IF(animals!BH39&gt;0,animals!BH39,"")</f>
        <v/>
      </c>
      <c r="AO31" s="169" t="str">
        <f>IF(animals!BH40&gt;0,animals!BH40,"")</f>
        <v/>
      </c>
      <c r="AP31" s="169" t="str">
        <f>IF(animals!BH41&gt;0,animals!BH41,"")</f>
        <v/>
      </c>
      <c r="AQ31" s="169" t="str">
        <f>IF(animals!BH42&gt;0,animals!BH42,"")</f>
        <v/>
      </c>
      <c r="AR31" s="169" t="str">
        <f>IF(animals!BH44&gt;0,animals!BH44,"")</f>
        <v/>
      </c>
      <c r="AS31" s="169" t="str">
        <f>IF(animals!BH45&gt;0,animals!BH45,"")</f>
        <v/>
      </c>
      <c r="AT31" s="169" t="str">
        <f>IF(animals!BH46&gt;0,animals!BH46,"")</f>
        <v/>
      </c>
      <c r="AU31" s="169" t="str">
        <f>IF(animals!BH47&gt;0,animals!BH47,"")</f>
        <v/>
      </c>
      <c r="AV31" s="169" t="str">
        <f>IF(animals!BH48&gt;0,animals!BH48,"")</f>
        <v/>
      </c>
      <c r="AW31" s="169" t="str">
        <f>IF(animals!BH49&gt;0,animals!BH49,"")</f>
        <v/>
      </c>
      <c r="AX31" s="169" t="str">
        <f>IF(animals!BH50&gt;0,animals!BH50,"")</f>
        <v/>
      </c>
      <c r="AY31" s="169" t="str">
        <f>IF(animals!BH51&gt;0,animals!BH51,"")</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O31"/>
  <sheetViews>
    <sheetView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183" customWidth="1"/>
    <col min="2" max="2" width="16.85546875" style="184" customWidth="1"/>
    <col min="3" max="3" width="9.140625" style="185"/>
    <col min="4" max="41" width="17" style="167" customWidth="1"/>
    <col min="42" max="16384" width="9.140625" style="132"/>
  </cols>
  <sheetData>
    <row r="1" spans="1:41" ht="25.5" x14ac:dyDescent="0.2">
      <c r="A1" s="177" t="s">
        <v>6</v>
      </c>
      <c r="B1" s="178" t="s">
        <v>7</v>
      </c>
      <c r="C1" s="179" t="s">
        <v>68</v>
      </c>
      <c r="D1" s="131" t="s">
        <v>20</v>
      </c>
      <c r="E1" s="131" t="s">
        <v>70</v>
      </c>
      <c r="F1" s="131" t="s">
        <v>71</v>
      </c>
      <c r="G1" s="131" t="s">
        <v>73</v>
      </c>
      <c r="H1" s="131" t="s">
        <v>74</v>
      </c>
      <c r="I1" s="131" t="s">
        <v>75</v>
      </c>
      <c r="J1" s="131" t="s">
        <v>76</v>
      </c>
      <c r="K1" s="131" t="s">
        <v>77</v>
      </c>
      <c r="L1" s="131" t="s">
        <v>78</v>
      </c>
      <c r="M1" s="131" t="s">
        <v>79</v>
      </c>
      <c r="N1" s="131" t="s">
        <v>80</v>
      </c>
      <c r="O1" s="131" t="s">
        <v>81</v>
      </c>
      <c r="P1" s="131" t="s">
        <v>82</v>
      </c>
      <c r="Q1" s="131" t="s">
        <v>83</v>
      </c>
      <c r="R1" s="131" t="s">
        <v>88</v>
      </c>
      <c r="S1" s="131" t="s">
        <v>89</v>
      </c>
      <c r="T1" s="131" t="s">
        <v>90</v>
      </c>
      <c r="U1" s="131" t="s">
        <v>92</v>
      </c>
      <c r="V1" s="131" t="s">
        <v>93</v>
      </c>
      <c r="W1" s="131" t="s">
        <v>94</v>
      </c>
      <c r="X1" s="131" t="s">
        <v>97</v>
      </c>
      <c r="Y1" s="131" t="s">
        <v>98</v>
      </c>
      <c r="Z1" s="131" t="s">
        <v>99</v>
      </c>
      <c r="AA1" s="131" t="s">
        <v>101</v>
      </c>
      <c r="AB1" s="131" t="s">
        <v>102</v>
      </c>
      <c r="AC1" s="131" t="s">
        <v>103</v>
      </c>
      <c r="AD1" s="131" t="s">
        <v>106</v>
      </c>
      <c r="AE1" s="131" t="s">
        <v>107</v>
      </c>
      <c r="AF1" s="131" t="s">
        <v>108</v>
      </c>
      <c r="AG1" s="131" t="s">
        <v>110</v>
      </c>
      <c r="AH1" s="131" t="s">
        <v>111</v>
      </c>
      <c r="AI1" s="131" t="s">
        <v>112</v>
      </c>
      <c r="AJ1" s="131" t="s">
        <v>115</v>
      </c>
      <c r="AK1" s="131" t="s">
        <v>116</v>
      </c>
      <c r="AL1" s="131" t="s">
        <v>117</v>
      </c>
      <c r="AM1" s="131" t="s">
        <v>119</v>
      </c>
      <c r="AN1" s="131" t="s">
        <v>120</v>
      </c>
      <c r="AO1" s="131" t="s">
        <v>121</v>
      </c>
    </row>
    <row r="2" spans="1:41" ht="76.5" x14ac:dyDescent="0.2">
      <c r="A2" s="180" t="str">
        <f>'general info'!D2</f>
        <v>Crenubiotus salishani sp. nov.</v>
      </c>
      <c r="B2" s="181" t="str">
        <f>'general info'!D3</f>
        <v>Canada.S1916</v>
      </c>
      <c r="C2" s="186" t="str">
        <f>animals!B1</f>
        <v>S1916_SL2_B(HOL) RBCM 022-00002-001</v>
      </c>
      <c r="D2" s="164">
        <f>IF(animals!C3&gt;0,animals!C3,"")</f>
        <v>1053.3694344163657</v>
      </c>
      <c r="E2" s="165" t="e">
        <f>IF(animals!#REF!&gt;0,animals!#REF!,"")</f>
        <v>#REF!</v>
      </c>
      <c r="F2" s="165" t="e">
        <f>IF(animals!#REF!&gt;0,animals!#REF!,"")</f>
        <v>#REF!</v>
      </c>
      <c r="G2" s="165">
        <f>IF(animals!C6&gt;0,animals!C6,"")</f>
        <v>75.451263537906129</v>
      </c>
      <c r="H2" s="165">
        <f>IF(animals!C7&gt;0,animals!C7,"")</f>
        <v>11.432009626955473</v>
      </c>
      <c r="I2" s="165">
        <f>IF(animals!C8&gt;0,animals!C8,"")</f>
        <v>6.2575210589651018</v>
      </c>
      <c r="J2" s="166">
        <f>IF(animals!C9&gt;0,animals!C9,"")</f>
        <v>45.126353790613713</v>
      </c>
      <c r="K2" s="166">
        <f>IF(animals!C11&gt;0,animals!C11,"")</f>
        <v>22.442839951865221</v>
      </c>
      <c r="L2" s="165">
        <f>IF(animals!C12&gt;0,animals!C12,"")</f>
        <v>19.825511432009627</v>
      </c>
      <c r="M2" s="165" t="e">
        <f>IF(animals!#REF!&gt;0,animals!#REF!,"")</f>
        <v>#REF!</v>
      </c>
      <c r="N2" s="165">
        <f>IF(animals!C13&gt;0,animals!C13,"")</f>
        <v>5.2346570397111911</v>
      </c>
      <c r="O2" s="165" t="e">
        <f>IF(animals!#REF!&gt;0,animals!#REF!,"")</f>
        <v>#REF!</v>
      </c>
      <c r="P2" s="165">
        <f>IF(animals!C14&gt;0,animals!C14,"")</f>
        <v>44.614921780986762</v>
      </c>
      <c r="Q2" s="165">
        <f>IF(animals!C15&gt;0,animals!C15,"")</f>
        <v>50.902527075812273</v>
      </c>
      <c r="R2" s="165" t="str">
        <f>IF(animals!C17&gt;0,animals!C17,"")</f>
        <v/>
      </c>
      <c r="S2" s="165">
        <f>IF(animals!C18&gt;0,animals!C18,"")</f>
        <v>19.283995186522262</v>
      </c>
      <c r="T2" s="165">
        <f>IF(animals!C19&gt;0,animals!C19,"")</f>
        <v>16.004813477737663</v>
      </c>
      <c r="U2" s="165" t="str">
        <f>IF(animals!C21&gt;0,animals!C21,"")</f>
        <v/>
      </c>
      <c r="V2" s="165">
        <f>IF(animals!C22&gt;0,animals!C22,"")</f>
        <v>18.772563176895307</v>
      </c>
      <c r="W2" s="165" t="str">
        <f>IF(animals!C23&gt;0,animals!C23,"")</f>
        <v/>
      </c>
      <c r="X2" s="165">
        <f>IF(animals!C26&gt;0,animals!C26,"")</f>
        <v>14.380264741275573</v>
      </c>
      <c r="Y2" s="165">
        <f>IF(animals!C27&gt;0,animals!C27,"")</f>
        <v>20.938628158844764</v>
      </c>
      <c r="Z2" s="165">
        <f>IF(animals!C28&gt;0,animals!C28,"")</f>
        <v>16.847172081829122</v>
      </c>
      <c r="AA2" s="165">
        <f>IF(animals!C30&gt;0,animals!C30,"")</f>
        <v>14.620938628158845</v>
      </c>
      <c r="AB2" s="165">
        <f>IF(animals!C31&gt;0,animals!C31,"")</f>
        <v>26.654632972322499</v>
      </c>
      <c r="AC2" s="165">
        <f>IF(animals!C32&gt;0,animals!C32,"")</f>
        <v>15.673886883273164</v>
      </c>
      <c r="AD2" s="165">
        <f>IF(animals!C35&gt;0,animals!C35,"")</f>
        <v>17.20818291215403</v>
      </c>
      <c r="AE2" s="165">
        <f>IF(animals!C36&gt;0,animals!C36,"")</f>
        <v>23.796630565583634</v>
      </c>
      <c r="AF2" s="165">
        <f>IF(animals!C37&gt;0,animals!C37,"")</f>
        <v>19.855595667870034</v>
      </c>
      <c r="AG2" s="165">
        <f>IF(animals!C39&gt;0,animals!C39,"")</f>
        <v>12.96630565583634</v>
      </c>
      <c r="AH2" s="165">
        <f>IF(animals!C40&gt;0,animals!C40,"")</f>
        <v>23.586040914560769</v>
      </c>
      <c r="AI2" s="165">
        <f>IF(animals!C41&gt;0,animals!C41,"")</f>
        <v>19.253910950661854</v>
      </c>
      <c r="AJ2" s="165">
        <f>IF(animals!C44&gt;0,animals!C44,"")</f>
        <v>14.651022864019254</v>
      </c>
      <c r="AK2" s="165">
        <f>IF(animals!C45&gt;0,animals!C45,"")</f>
        <v>25.691937424789408</v>
      </c>
      <c r="AL2" s="165">
        <f>IF(animals!C46&gt;0,animals!C46,"")</f>
        <v>22.623345367027675</v>
      </c>
      <c r="AM2" s="165">
        <f>IF(animals!C48&gt;0,animals!C48,"")</f>
        <v>14.01925391095066</v>
      </c>
      <c r="AN2" s="165">
        <f>IF(animals!C49&gt;0,animals!C49,"")</f>
        <v>25.361010830324908</v>
      </c>
      <c r="AO2" s="165">
        <f>IF(animals!C50&gt;0,animals!C50,"")</f>
        <v>20.096269554753306</v>
      </c>
    </row>
    <row r="3" spans="1:41" ht="76.5" x14ac:dyDescent="0.2">
      <c r="A3" s="177" t="str">
        <f>A$2</f>
        <v>Crenubiotus salishani sp. nov.</v>
      </c>
      <c r="B3" s="178" t="str">
        <f t="shared" ref="A3:B19" si="0">B$2</f>
        <v>Canada.S1916</v>
      </c>
      <c r="C3" s="186" t="str">
        <f>animals!D1</f>
        <v>S1916_SL2_A RBCM 022-00002-001</v>
      </c>
      <c r="D3" s="164">
        <f>IF(animals!E3&gt;0,animals!E3,"")</f>
        <v>1043.0942687128093</v>
      </c>
      <c r="E3" s="165" t="e">
        <f>IF(animals!#REF!&gt;0,animals!#REF!,"")</f>
        <v>#REF!</v>
      </c>
      <c r="F3" s="165" t="e">
        <f>IF(animals!#REF!&gt;0,animals!#REF!,"")</f>
        <v>#REF!</v>
      </c>
      <c r="G3" s="165">
        <f>IF(animals!E6&gt;0,animals!E6,"")</f>
        <v>74.663326025681172</v>
      </c>
      <c r="H3" s="165">
        <f>IF(animals!E7&gt;0,animals!E7,"")</f>
        <v>10.836204196680239</v>
      </c>
      <c r="I3" s="165">
        <f>IF(animals!E8&gt;0,animals!E8,"")</f>
        <v>7.0466645787660518</v>
      </c>
      <c r="J3" s="166" t="str">
        <f>IF(animals!E9&gt;0,animals!E9,"")</f>
        <v/>
      </c>
      <c r="K3" s="166">
        <f>IF(animals!E11&gt;0,animals!E11,"")</f>
        <v>27.873473222674601</v>
      </c>
      <c r="L3" s="165">
        <f>IF(animals!E12&gt;0,animals!E12,"")</f>
        <v>19.824616348261824</v>
      </c>
      <c r="M3" s="165" t="e">
        <f>IF(animals!#REF!&gt;0,animals!#REF!,"")</f>
        <v>#REF!</v>
      </c>
      <c r="N3" s="165">
        <f>IF(animals!E13&gt;0,animals!E13,"")</f>
        <v>4.1966802380206705</v>
      </c>
      <c r="O3" s="165" t="e">
        <f>IF(animals!#REF!&gt;0,animals!#REF!,"")</f>
        <v>#REF!</v>
      </c>
      <c r="P3" s="165">
        <f>IF(animals!E14&gt;0,animals!E14,"")</f>
        <v>50.360162856248039</v>
      </c>
      <c r="Q3" s="165">
        <f>IF(animals!E15&gt;0,animals!E15,"")</f>
        <v>58.659567804572497</v>
      </c>
      <c r="R3" s="165" t="str">
        <f>IF(animals!E17&gt;0,animals!E17,"")</f>
        <v/>
      </c>
      <c r="S3" s="165">
        <f>IF(animals!E18&gt;0,animals!E18,"")</f>
        <v>25.242718446601941</v>
      </c>
      <c r="T3" s="165">
        <f>IF(animals!E19&gt;0,animals!E19,"")</f>
        <v>21.296586282492953</v>
      </c>
      <c r="U3" s="165">
        <f>IF(animals!E21&gt;0,animals!E21,"")</f>
        <v>11.368618853742561</v>
      </c>
      <c r="V3" s="165">
        <f>IF(animals!E22&gt;0,animals!E22,"")</f>
        <v>24.929533354212342</v>
      </c>
      <c r="W3" s="165">
        <f>IF(animals!E23&gt;0,animals!E23,"")</f>
        <v>20.169119949890387</v>
      </c>
      <c r="X3" s="165">
        <f>IF(animals!E26&gt;0,animals!E26,"")</f>
        <v>11.932352020043846</v>
      </c>
      <c r="Y3" s="165">
        <f>IF(animals!E27&gt;0,animals!E27,"")</f>
        <v>24.74162229877858</v>
      </c>
      <c r="Z3" s="165">
        <f>IF(animals!E28&gt;0,animals!E28,"")</f>
        <v>20.388349514563107</v>
      </c>
      <c r="AA3" s="165">
        <f>IF(animals!E30&gt;0,animals!E30,"")</f>
        <v>13.748825555903538</v>
      </c>
      <c r="AB3" s="165">
        <f>IF(animals!E31&gt;0,animals!E31,"")</f>
        <v>22.204823050422799</v>
      </c>
      <c r="AC3" s="165">
        <f>IF(animals!E32&gt;0,animals!E32,"")</f>
        <v>18.665831506420293</v>
      </c>
      <c r="AD3" s="165">
        <f>IF(animals!E35&gt;0,animals!E35,"")</f>
        <v>15.941121202630754</v>
      </c>
      <c r="AE3" s="165">
        <f>IF(animals!E36&gt;0,animals!E36,"")</f>
        <v>26.088318196053866</v>
      </c>
      <c r="AF3" s="165">
        <f>IF(animals!E37&gt;0,animals!E37,"")</f>
        <v>19.981208894456621</v>
      </c>
      <c r="AG3" s="165">
        <f>IF(animals!E39&gt;0,animals!E39,"")</f>
        <v>16.191669276542438</v>
      </c>
      <c r="AH3" s="165">
        <f>IF(animals!E40&gt;0,animals!E40,"")</f>
        <v>24.992170372690261</v>
      </c>
      <c r="AI3" s="165">
        <f>IF(animals!E41&gt;0,animals!E41,"")</f>
        <v>19.072972126526778</v>
      </c>
      <c r="AJ3" s="165">
        <f>IF(animals!E44&gt;0,animals!E44,"")</f>
        <v>17.350454118383965</v>
      </c>
      <c r="AK3" s="165">
        <f>IF(animals!E45&gt;0,animals!E45,"")</f>
        <v>29.314124647666766</v>
      </c>
      <c r="AL3" s="165">
        <f>IF(animals!E46&gt;0,animals!E46,"")</f>
        <v>22.361415596617601</v>
      </c>
      <c r="AM3" s="165">
        <f>IF(animals!E48&gt;0,animals!E48,"")</f>
        <v>16.3795803319762</v>
      </c>
      <c r="AN3" s="165">
        <f>IF(animals!D49&gt;0,animals!D49,"")</f>
        <v>9.2200000000000006</v>
      </c>
      <c r="AO3" s="165">
        <f>IF(animals!D50&gt;0,animals!D50,"")</f>
        <v>7.57</v>
      </c>
    </row>
    <row r="4" spans="1:41" ht="76.5" x14ac:dyDescent="0.2">
      <c r="A4" s="177" t="str">
        <f t="shared" si="0"/>
        <v>Crenubiotus salishani sp. nov.</v>
      </c>
      <c r="B4" s="178" t="str">
        <f t="shared" si="0"/>
        <v>Canada.S1916</v>
      </c>
      <c r="C4" s="186" t="str">
        <f>animals!F1</f>
        <v>S1916_SL2_D RBCM 022-00002-001</v>
      </c>
      <c r="D4" s="164">
        <f>IF(animals!G3&gt;0,animals!G3,"")</f>
        <v>951.23695976155</v>
      </c>
      <c r="E4" s="165" t="e">
        <f>IF(animals!#REF!&gt;0,animals!#REF!,"")</f>
        <v>#REF!</v>
      </c>
      <c r="F4" s="165" t="e">
        <f>IF(animals!#REF!&gt;0,animals!#REF!,"")</f>
        <v>#REF!</v>
      </c>
      <c r="G4" s="165">
        <f>IF(animals!G6&gt;0,animals!G6,"")</f>
        <v>73.949329359165432</v>
      </c>
      <c r="H4" s="165">
        <f>IF(animals!G7&gt;0,animals!G7,"")</f>
        <v>10.849478390461998</v>
      </c>
      <c r="I4" s="165">
        <f>IF(animals!G8&gt;0,animals!G8,"")</f>
        <v>6.3487332339791358</v>
      </c>
      <c r="J4" s="166">
        <f>IF(animals!G9&gt;0,animals!G9,"")</f>
        <v>50.491803278688529</v>
      </c>
      <c r="K4" s="166">
        <f>IF(animals!G11&gt;0,animals!G11,"")</f>
        <v>20.566318926974667</v>
      </c>
      <c r="L4" s="165">
        <f>IF(animals!G12&gt;0,animals!G12,"")</f>
        <v>21.07302533532042</v>
      </c>
      <c r="M4" s="165" t="e">
        <f>IF(animals!#REF!&gt;0,animals!#REF!,"")</f>
        <v>#REF!</v>
      </c>
      <c r="N4" s="165">
        <f>IF(animals!G13&gt;0,animals!G13,"")</f>
        <v>6.7660208643815212</v>
      </c>
      <c r="O4" s="165" t="e">
        <f>IF(animals!#REF!&gt;0,animals!#REF!,"")</f>
        <v>#REF!</v>
      </c>
      <c r="P4" s="165">
        <f>IF(animals!G14&gt;0,animals!G14,"")</f>
        <v>45.39493293591655</v>
      </c>
      <c r="Q4" s="165">
        <f>IF(animals!G15&gt;0,animals!G15,"")</f>
        <v>53.472429210134131</v>
      </c>
      <c r="R4" s="165" t="str">
        <f>IF(animals!G17&gt;0,animals!G17,"")</f>
        <v/>
      </c>
      <c r="S4" s="165">
        <f>IF(animals!G18&gt;0,animals!G18,"")</f>
        <v>21.907600596125189</v>
      </c>
      <c r="T4" s="165">
        <f>IF(animals!G19&gt;0,animals!G19,"")</f>
        <v>19.552906110283161</v>
      </c>
      <c r="U4" s="165">
        <f>IF(animals!G21&gt;0,animals!G21,"")</f>
        <v>14.098360655737707</v>
      </c>
      <c r="V4" s="165">
        <f>IF(animals!G22&gt;0,animals!G22,"")</f>
        <v>21.520119225037259</v>
      </c>
      <c r="W4" s="165">
        <f>IF(animals!G23&gt;0,animals!G23,"")</f>
        <v>18.509687034277199</v>
      </c>
      <c r="X4" s="165">
        <f>IF(animals!G26&gt;0,animals!G26,"")</f>
        <v>14.724292101341286</v>
      </c>
      <c r="Y4" s="165">
        <f>IF(animals!G27&gt;0,animals!G27,"")</f>
        <v>24.470938897168409</v>
      </c>
      <c r="Z4" s="165">
        <f>IF(animals!G28&gt;0,animals!G28,"")</f>
        <v>20.715350223546945</v>
      </c>
      <c r="AA4" s="165">
        <f>IF(animals!G30&gt;0,animals!G30,"")</f>
        <v>14.932935916542474</v>
      </c>
      <c r="AB4" s="165">
        <f>IF(animals!G31&gt;0,animals!G31,"")</f>
        <v>23.099850968703432</v>
      </c>
      <c r="AC4" s="165">
        <f>IF(animals!G32&gt;0,animals!G32,"")</f>
        <v>18.956780923994039</v>
      </c>
      <c r="AD4" s="165">
        <f>IF(animals!G35&gt;0,animals!G35,"")</f>
        <v>17.168405365126677</v>
      </c>
      <c r="AE4" s="165">
        <f>IF(animals!G36&gt;0,animals!G36,"")</f>
        <v>24.113263785394935</v>
      </c>
      <c r="AF4" s="165">
        <f>IF(animals!G37&gt;0,animals!G37,"")</f>
        <v>19.374068554396427</v>
      </c>
      <c r="AG4" s="165" t="str">
        <f>IF(animals!G39&gt;0,animals!G39,"")</f>
        <v/>
      </c>
      <c r="AH4" s="165">
        <f>IF(animals!G40&gt;0,animals!G40,"")</f>
        <v>23.219076005961252</v>
      </c>
      <c r="AI4" s="165">
        <f>IF(animals!G41&gt;0,animals!G41,"")</f>
        <v>17.019374068554395</v>
      </c>
      <c r="AJ4" s="165">
        <f>IF(animals!G44&gt;0,animals!G44,"")</f>
        <v>15.081967213114755</v>
      </c>
      <c r="AK4" s="165">
        <f>IF(animals!G45&gt;0,animals!G45,"")</f>
        <v>27.481371087928469</v>
      </c>
      <c r="AL4" s="165">
        <f>IF(animals!G46&gt;0,animals!G46,"")</f>
        <v>22.026825633383012</v>
      </c>
      <c r="AM4" s="165">
        <f>IF(animals!G48&gt;0,animals!G48,"")</f>
        <v>17.168405365126677</v>
      </c>
      <c r="AN4" s="165">
        <f>IF(animals!G49&gt;0,animals!G49,"")</f>
        <v>26.587183308494787</v>
      </c>
      <c r="AO4" s="165">
        <f>IF(animals!G50&gt;0,animals!G50,"")</f>
        <v>20.566318926974667</v>
      </c>
    </row>
    <row r="5" spans="1:41" ht="38.25" x14ac:dyDescent="0.2">
      <c r="A5" s="177" t="str">
        <f t="shared" si="0"/>
        <v>Crenubiotus salishani sp. nov.</v>
      </c>
      <c r="B5" s="178" t="str">
        <f t="shared" si="0"/>
        <v>Canada.S1916</v>
      </c>
      <c r="C5" s="186" t="str">
        <f>animals!H1</f>
        <v>JYUt.S1916_SL1_A</v>
      </c>
      <c r="D5" s="164">
        <f>IF(animals!I3&gt;0,animals!I3,"")</f>
        <v>966.30813953488382</v>
      </c>
      <c r="E5" s="165" t="e">
        <f>IF(animals!#REF!&gt;0,animals!#REF!,"")</f>
        <v>#REF!</v>
      </c>
      <c r="F5" s="165" t="e">
        <f>IF(animals!#REF!&gt;0,animals!#REF!,"")</f>
        <v>#REF!</v>
      </c>
      <c r="G5" s="165">
        <f>IF(animals!I6&gt;0,animals!I6,"")</f>
        <v>76.220930232558132</v>
      </c>
      <c r="H5" s="165">
        <f>IF(animals!I7&gt;0,animals!I7,"")</f>
        <v>10.029069767441861</v>
      </c>
      <c r="I5" s="165">
        <f>IF(animals!I8&gt;0,animals!I8,"")</f>
        <v>6.1046511627906979</v>
      </c>
      <c r="J5" s="166">
        <f>IF(animals!I9&gt;0,animals!I9,"")</f>
        <v>46.25</v>
      </c>
      <c r="K5" s="166">
        <f>IF(animals!I11&gt;0,animals!I11,"")</f>
        <v>19.767441860465116</v>
      </c>
      <c r="L5" s="165">
        <f>IF(animals!I12&gt;0,animals!I12,"")</f>
        <v>15.465116279069768</v>
      </c>
      <c r="M5" s="165" t="e">
        <f>IF(animals!#REF!&gt;0,animals!#REF!,"")</f>
        <v>#REF!</v>
      </c>
      <c r="N5" s="165">
        <f>IF(animals!I13&gt;0,animals!I13,"")</f>
        <v>6.5988372093023262</v>
      </c>
      <c r="O5" s="165" t="e">
        <f>IF(animals!#REF!&gt;0,animals!#REF!,"")</f>
        <v>#REF!</v>
      </c>
      <c r="P5" s="165">
        <f>IF(animals!I14&gt;0,animals!I14,"")</f>
        <v>39.680232558139537</v>
      </c>
      <c r="Q5" s="165">
        <f>IF(animals!I15&gt;0,animals!I15,"")</f>
        <v>47.470930232558132</v>
      </c>
      <c r="R5" s="165" t="str">
        <f>IF(animals!I17&gt;0,animals!I17,"")</f>
        <v/>
      </c>
      <c r="S5" s="165">
        <f>IF(animals!I18&gt;0,animals!I18,"")</f>
        <v>20.232558139534884</v>
      </c>
      <c r="T5" s="165">
        <f>IF(animals!I19&gt;0,animals!I19,"")</f>
        <v>15.523255813953488</v>
      </c>
      <c r="U5" s="165" t="str">
        <f>IF(animals!I21&gt;0,animals!I21,"")</f>
        <v/>
      </c>
      <c r="V5" s="165">
        <f>IF(animals!I22&gt;0,animals!I22,"")</f>
        <v>16.77325581395349</v>
      </c>
      <c r="W5" s="165" t="str">
        <f>IF(animals!I23&gt;0,animals!I23,"")</f>
        <v/>
      </c>
      <c r="X5" s="165" t="str">
        <f>IF(animals!I26&gt;0,animals!I26,"")</f>
        <v/>
      </c>
      <c r="Y5" s="165">
        <f>IF(animals!I27&gt;0,animals!I27,"")</f>
        <v>20.494186046511629</v>
      </c>
      <c r="Z5" s="165">
        <f>IF(animals!I28&gt;0,animals!I28,"")</f>
        <v>14.331395348837209</v>
      </c>
      <c r="AA5" s="165" t="str">
        <f>IF(animals!I30&gt;0,animals!I30,"")</f>
        <v/>
      </c>
      <c r="AB5" s="165">
        <f>IF(animals!I31&gt;0,animals!I31,"")</f>
        <v>18.924418604651162</v>
      </c>
      <c r="AC5" s="165">
        <f>IF(animals!I32&gt;0,animals!I32,"")</f>
        <v>17.209302325581397</v>
      </c>
      <c r="AD5" s="165">
        <f>IF(animals!I35&gt;0,animals!I35,"")</f>
        <v>13.313953488372093</v>
      </c>
      <c r="AE5" s="165">
        <f>IF(animals!I36&gt;0,animals!I36,"")</f>
        <v>22.470930232558143</v>
      </c>
      <c r="AF5" s="165">
        <f>IF(animals!I37&gt;0,animals!I37,"")</f>
        <v>18.691860465116278</v>
      </c>
      <c r="AG5" s="165">
        <f>IF(animals!I39&gt;0,animals!I39,"")</f>
        <v>12.645348837209303</v>
      </c>
      <c r="AH5" s="165">
        <f>IF(animals!I40&gt;0,animals!I40,"")</f>
        <v>21.802325581395348</v>
      </c>
      <c r="AI5" s="165">
        <f>IF(animals!I41&gt;0,animals!I41,"")</f>
        <v>17.267441860465119</v>
      </c>
      <c r="AJ5" s="165" t="str">
        <f>IF(animals!I44&gt;0,animals!I44,"")</f>
        <v/>
      </c>
      <c r="AK5" s="165">
        <f>IF(animals!I45&gt;0,animals!I45,"")</f>
        <v>25.319767441860471</v>
      </c>
      <c r="AL5" s="165">
        <f>IF(animals!I46&gt;0,animals!I46,"")</f>
        <v>19.38953488372093</v>
      </c>
      <c r="AM5" s="165" t="str">
        <f>IF(animals!I48&gt;0,animals!I48,"")</f>
        <v/>
      </c>
      <c r="AN5" s="165" t="str">
        <f>IF(animals!I49&gt;0,animals!I49,"")</f>
        <v/>
      </c>
      <c r="AO5" s="165" t="str">
        <f>IF(animals!I50&gt;0,animals!I50,"")</f>
        <v/>
      </c>
    </row>
    <row r="6" spans="1:41" x14ac:dyDescent="0.2">
      <c r="A6" s="177" t="str">
        <f t="shared" si="0"/>
        <v>Crenubiotus salishani sp. nov.</v>
      </c>
      <c r="B6" s="178" t="str">
        <f t="shared" si="0"/>
        <v>Canada.S1916</v>
      </c>
      <c r="C6" s="186">
        <f>animals!J1</f>
        <v>5</v>
      </c>
      <c r="D6" s="164" t="str">
        <f>IF(animals!K3&gt;0,animals!K3,"")</f>
        <v/>
      </c>
      <c r="E6" s="165" t="e">
        <f>IF(animals!#REF!&gt;0,animals!#REF!,"")</f>
        <v>#REF!</v>
      </c>
      <c r="F6" s="165" t="e">
        <f>IF(animals!#REF!&gt;0,animals!#REF!,"")</f>
        <v>#REF!</v>
      </c>
      <c r="G6" s="165" t="str">
        <f>IF(animals!K6&gt;0,animals!K6,"")</f>
        <v/>
      </c>
      <c r="H6" s="165" t="str">
        <f>IF(animals!K7&gt;0,animals!K7,"")</f>
        <v/>
      </c>
      <c r="I6" s="165" t="str">
        <f>IF(animals!K8&gt;0,animals!K8,"")</f>
        <v/>
      </c>
      <c r="J6" s="166" t="str">
        <f>IF(animals!K9&gt;0,animals!K9,"")</f>
        <v/>
      </c>
      <c r="K6" s="166" t="str">
        <f>IF(animals!K11&gt;0,animals!K11,"")</f>
        <v/>
      </c>
      <c r="L6" s="165" t="str">
        <f>IF(animals!K12&gt;0,animals!K12,"")</f>
        <v/>
      </c>
      <c r="M6" s="165" t="e">
        <f>IF(animals!#REF!&gt;0,animals!#REF!,"")</f>
        <v>#REF!</v>
      </c>
      <c r="N6" s="165" t="str">
        <f>IF(animals!K13&gt;0,animals!K13,"")</f>
        <v/>
      </c>
      <c r="O6" s="165" t="e">
        <f>IF(animals!#REF!&gt;0,animals!#REF!,"")</f>
        <v>#REF!</v>
      </c>
      <c r="P6" s="165" t="str">
        <f>IF(animals!K14&gt;0,animals!K14,"")</f>
        <v/>
      </c>
      <c r="Q6" s="165" t="str">
        <f>IF(animals!K15&gt;0,animals!K15,"")</f>
        <v/>
      </c>
      <c r="R6" s="165" t="str">
        <f>IF(animals!K17&gt;0,animals!K17,"")</f>
        <v/>
      </c>
      <c r="S6" s="165" t="str">
        <f>IF(animals!K18&gt;0,animals!K18,"")</f>
        <v/>
      </c>
      <c r="T6" s="165" t="str">
        <f>IF(animals!K19&gt;0,animals!K19,"")</f>
        <v/>
      </c>
      <c r="U6" s="165" t="str">
        <f>IF(animals!K21&gt;0,animals!K21,"")</f>
        <v/>
      </c>
      <c r="V6" s="165" t="str">
        <f>IF(animals!K22&gt;0,animals!K22,"")</f>
        <v/>
      </c>
      <c r="W6" s="165" t="str">
        <f>IF(animals!K23&gt;0,animals!K23,"")</f>
        <v/>
      </c>
      <c r="X6" s="165" t="str">
        <f>IF(animals!K26&gt;0,animals!K26,"")</f>
        <v/>
      </c>
      <c r="Y6" s="165" t="str">
        <f>IF(animals!K27&gt;0,animals!K27,"")</f>
        <v/>
      </c>
      <c r="Z6" s="165" t="str">
        <f>IF(animals!K28&gt;0,animals!K28,"")</f>
        <v/>
      </c>
      <c r="AA6" s="165" t="str">
        <f>IF(animals!K30&gt;0,animals!K30,"")</f>
        <v/>
      </c>
      <c r="AB6" s="165" t="str">
        <f>IF(animals!K31&gt;0,animals!K31,"")</f>
        <v/>
      </c>
      <c r="AC6" s="165" t="str">
        <f>IF(animals!K32&gt;0,animals!K32,"")</f>
        <v/>
      </c>
      <c r="AD6" s="165" t="str">
        <f>IF(animals!K35&gt;0,animals!K35,"")</f>
        <v/>
      </c>
      <c r="AE6" s="165" t="str">
        <f>IF(animals!K36&gt;0,animals!K36,"")</f>
        <v/>
      </c>
      <c r="AF6" s="165" t="str">
        <f>IF(animals!K37&gt;0,animals!K37,"")</f>
        <v/>
      </c>
      <c r="AG6" s="165" t="str">
        <f>IF(animals!K39&gt;0,animals!K39,"")</f>
        <v/>
      </c>
      <c r="AH6" s="165" t="str">
        <f>IF(animals!K40&gt;0,animals!K40,"")</f>
        <v/>
      </c>
      <c r="AI6" s="165" t="str">
        <f>IF(animals!K41&gt;0,animals!K41,"")</f>
        <v/>
      </c>
      <c r="AJ6" s="165" t="str">
        <f>IF(animals!K44&gt;0,animals!K44,"")</f>
        <v/>
      </c>
      <c r="AK6" s="165" t="str">
        <f>IF(animals!K45&gt;0,animals!K45,"")</f>
        <v/>
      </c>
      <c r="AL6" s="165" t="str">
        <f>IF(animals!K46&gt;0,animals!K46,"")</f>
        <v/>
      </c>
      <c r="AM6" s="165" t="str">
        <f>IF(animals!K48&gt;0,animals!K48,"")</f>
        <v/>
      </c>
      <c r="AN6" s="165" t="str">
        <f>IF(animals!K49&gt;0,animals!K49,"")</f>
        <v/>
      </c>
      <c r="AO6" s="165" t="str">
        <f>IF(animals!K50&gt;0,animals!K50,"")</f>
        <v/>
      </c>
    </row>
    <row r="7" spans="1:41" x14ac:dyDescent="0.2">
      <c r="A7" s="177" t="str">
        <f t="shared" si="0"/>
        <v>Crenubiotus salishani sp. nov.</v>
      </c>
      <c r="B7" s="178" t="str">
        <f t="shared" si="0"/>
        <v>Canada.S1916</v>
      </c>
      <c r="C7" s="186">
        <f>animals!L1</f>
        <v>6</v>
      </c>
      <c r="D7" s="164" t="str">
        <f>IF(animals!M3&gt;0,animals!M3,"")</f>
        <v/>
      </c>
      <c r="E7" s="165" t="e">
        <f>IF(animals!#REF!&gt;0,animals!#REF!,"")</f>
        <v>#REF!</v>
      </c>
      <c r="F7" s="165" t="e">
        <f>IF(animals!#REF!&gt;0,animals!#REF!,"")</f>
        <v>#REF!</v>
      </c>
      <c r="G7" s="165" t="str">
        <f>IF(animals!M6&gt;0,animals!M6,"")</f>
        <v/>
      </c>
      <c r="H7" s="165" t="str">
        <f>IF(animals!M7&gt;0,animals!M7,"")</f>
        <v/>
      </c>
      <c r="I7" s="165" t="str">
        <f>IF(animals!M8&gt;0,animals!M8,"")</f>
        <v/>
      </c>
      <c r="J7" s="166" t="str">
        <f>IF(animals!M9&gt;0,animals!M9,"")</f>
        <v/>
      </c>
      <c r="K7" s="166" t="str">
        <f>IF(animals!M11&gt;0,animals!M11,"")</f>
        <v/>
      </c>
      <c r="L7" s="165" t="str">
        <f>IF(animals!M12&gt;0,animals!M12,"")</f>
        <v/>
      </c>
      <c r="M7" s="165" t="e">
        <f>IF(animals!#REF!&gt;0,animals!#REF!,"")</f>
        <v>#REF!</v>
      </c>
      <c r="N7" s="165" t="str">
        <f>IF(animals!M13&gt;0,animals!M13,"")</f>
        <v/>
      </c>
      <c r="O7" s="165" t="e">
        <f>IF(animals!#REF!&gt;0,animals!#REF!,"")</f>
        <v>#REF!</v>
      </c>
      <c r="P7" s="165" t="str">
        <f>IF(animals!M14&gt;0,animals!M14,"")</f>
        <v/>
      </c>
      <c r="Q7" s="165" t="str">
        <f>IF(animals!M15&gt;0,animals!M15,"")</f>
        <v/>
      </c>
      <c r="R7" s="165" t="str">
        <f>IF(animals!M17&gt;0,animals!M17,"")</f>
        <v/>
      </c>
      <c r="S7" s="165" t="str">
        <f>IF(animals!M18&gt;0,animals!M18,"")</f>
        <v/>
      </c>
      <c r="T7" s="165" t="str">
        <f>IF(animals!M19&gt;0,animals!M19,"")</f>
        <v/>
      </c>
      <c r="U7" s="165" t="str">
        <f>IF(animals!M21&gt;0,animals!M21,"")</f>
        <v/>
      </c>
      <c r="V7" s="165" t="str">
        <f>IF(animals!M22&gt;0,animals!M22,"")</f>
        <v/>
      </c>
      <c r="W7" s="165" t="str">
        <f>IF(animals!M23&gt;0,animals!M23,"")</f>
        <v/>
      </c>
      <c r="X7" s="165" t="str">
        <f>IF(animals!M26&gt;0,animals!M26,"")</f>
        <v/>
      </c>
      <c r="Y7" s="165" t="str">
        <f>IF(animals!M27&gt;0,animals!M27,"")</f>
        <v/>
      </c>
      <c r="Z7" s="165" t="str">
        <f>IF(animals!M28&gt;0,animals!M28,"")</f>
        <v/>
      </c>
      <c r="AA7" s="165" t="str">
        <f>IF(animals!M30&gt;0,animals!M30,"")</f>
        <v/>
      </c>
      <c r="AB7" s="165" t="str">
        <f>IF(animals!M31&gt;0,animals!M31,"")</f>
        <v/>
      </c>
      <c r="AC7" s="165" t="str">
        <f>IF(animals!M32&gt;0,animals!M32,"")</f>
        <v/>
      </c>
      <c r="AD7" s="165" t="str">
        <f>IF(animals!M35&gt;0,animals!M35,"")</f>
        <v/>
      </c>
      <c r="AE7" s="165" t="str">
        <f>IF(animals!M36&gt;0,animals!M36,"")</f>
        <v/>
      </c>
      <c r="AF7" s="165" t="str">
        <f>IF(animals!M37&gt;0,animals!M37,"")</f>
        <v/>
      </c>
      <c r="AG7" s="165" t="str">
        <f>IF(animals!M39&gt;0,animals!M39,"")</f>
        <v/>
      </c>
      <c r="AH7" s="165" t="str">
        <f>IF(animals!M40&gt;0,animals!M40,"")</f>
        <v/>
      </c>
      <c r="AI7" s="165" t="str">
        <f>IF(animals!M41&gt;0,animals!M41,"")</f>
        <v/>
      </c>
      <c r="AJ7" s="165" t="str">
        <f>IF(animals!M44&gt;0,animals!M44,"")</f>
        <v/>
      </c>
      <c r="AK7" s="165" t="str">
        <f>IF(animals!M45&gt;0,animals!M45,"")</f>
        <v/>
      </c>
      <c r="AL7" s="165" t="str">
        <f>IF(animals!M46&gt;0,animals!M46,"")</f>
        <v/>
      </c>
      <c r="AM7" s="165" t="str">
        <f>IF(animals!M48&gt;0,animals!M48,"")</f>
        <v/>
      </c>
      <c r="AN7" s="165" t="str">
        <f>IF(animals!M49&gt;0,animals!M49,"")</f>
        <v/>
      </c>
      <c r="AO7" s="165" t="str">
        <f>IF(animals!M50&gt;0,animals!M50,"")</f>
        <v/>
      </c>
    </row>
    <row r="8" spans="1:41" x14ac:dyDescent="0.2">
      <c r="A8" s="177" t="str">
        <f t="shared" si="0"/>
        <v>Crenubiotus salishani sp. nov.</v>
      </c>
      <c r="B8" s="178" t="str">
        <f t="shared" si="0"/>
        <v>Canada.S1916</v>
      </c>
      <c r="C8" s="186">
        <f>animals!N1</f>
        <v>7</v>
      </c>
      <c r="D8" s="164" t="str">
        <f>IF(animals!O3&gt;0,animals!O3,"")</f>
        <v/>
      </c>
      <c r="E8" s="165" t="e">
        <f>IF(animals!#REF!&gt;0,animals!#REF!,"")</f>
        <v>#REF!</v>
      </c>
      <c r="F8" s="165" t="e">
        <f>IF(animals!#REF!&gt;0,animals!#REF!,"")</f>
        <v>#REF!</v>
      </c>
      <c r="G8" s="165" t="str">
        <f>IF(animals!O6&gt;0,animals!O6,"")</f>
        <v/>
      </c>
      <c r="H8" s="165" t="str">
        <f>IF(animals!O7&gt;0,animals!O7,"")</f>
        <v/>
      </c>
      <c r="I8" s="165" t="str">
        <f>IF(animals!O8&gt;0,animals!O8,"")</f>
        <v/>
      </c>
      <c r="J8" s="166" t="str">
        <f>IF(animals!O9&gt;0,animals!O9,"")</f>
        <v/>
      </c>
      <c r="K8" s="166" t="str">
        <f>IF(animals!O11&gt;0,animals!O11,"")</f>
        <v/>
      </c>
      <c r="L8" s="165" t="str">
        <f>IF(animals!O12&gt;0,animals!O12,"")</f>
        <v/>
      </c>
      <c r="M8" s="165" t="e">
        <f>IF(animals!#REF!&gt;0,animals!#REF!,"")</f>
        <v>#REF!</v>
      </c>
      <c r="N8" s="165" t="str">
        <f>IF(animals!O13&gt;0,animals!O13,"")</f>
        <v/>
      </c>
      <c r="O8" s="165" t="e">
        <f>IF(animals!#REF!&gt;0,animals!#REF!,"")</f>
        <v>#REF!</v>
      </c>
      <c r="P8" s="165" t="str">
        <f>IF(animals!O14&gt;0,animals!O14,"")</f>
        <v/>
      </c>
      <c r="Q8" s="165" t="str">
        <f>IF(animals!O15&gt;0,animals!O15,"")</f>
        <v/>
      </c>
      <c r="R8" s="165" t="str">
        <f>IF(animals!O17&gt;0,animals!O17,"")</f>
        <v/>
      </c>
      <c r="S8" s="165" t="str">
        <f>IF(animals!O18&gt;0,animals!O18,"")</f>
        <v/>
      </c>
      <c r="T8" s="165" t="str">
        <f>IF(animals!O19&gt;0,animals!O19,"")</f>
        <v/>
      </c>
      <c r="U8" s="165" t="str">
        <f>IF(animals!O21&gt;0,animals!O21,"")</f>
        <v/>
      </c>
      <c r="V8" s="165" t="str">
        <f>IF(animals!O22&gt;0,animals!O22,"")</f>
        <v/>
      </c>
      <c r="W8" s="165" t="str">
        <f>IF(animals!O23&gt;0,animals!O23,"")</f>
        <v/>
      </c>
      <c r="X8" s="165" t="str">
        <f>IF(animals!O26&gt;0,animals!O26,"")</f>
        <v/>
      </c>
      <c r="Y8" s="165" t="str">
        <f>IF(animals!O27&gt;0,animals!O27,"")</f>
        <v/>
      </c>
      <c r="Z8" s="165" t="str">
        <f>IF(animals!O28&gt;0,animals!O28,"")</f>
        <v/>
      </c>
      <c r="AA8" s="165" t="str">
        <f>IF(animals!O30&gt;0,animals!O30,"")</f>
        <v/>
      </c>
      <c r="AB8" s="165" t="str">
        <f>IF(animals!O31&gt;0,animals!O31,"")</f>
        <v/>
      </c>
      <c r="AC8" s="165" t="str">
        <f>IF(animals!O32&gt;0,animals!O32,"")</f>
        <v/>
      </c>
      <c r="AD8" s="165" t="str">
        <f>IF(animals!O35&gt;0,animals!O35,"")</f>
        <v/>
      </c>
      <c r="AE8" s="165" t="str">
        <f>IF(animals!O36&gt;0,animals!O36,"")</f>
        <v/>
      </c>
      <c r="AF8" s="165" t="str">
        <f>IF(animals!O37&gt;0,animals!O37,"")</f>
        <v/>
      </c>
      <c r="AG8" s="165" t="str">
        <f>IF(animals!O39&gt;0,animals!O39,"")</f>
        <v/>
      </c>
      <c r="AH8" s="165" t="str">
        <f>IF(animals!O40&gt;0,animals!O40,"")</f>
        <v/>
      </c>
      <c r="AI8" s="165" t="str">
        <f>IF(animals!O41&gt;0,animals!O41,"")</f>
        <v/>
      </c>
      <c r="AJ8" s="165" t="str">
        <f>IF(animals!O44&gt;0,animals!O44,"")</f>
        <v/>
      </c>
      <c r="AK8" s="165" t="str">
        <f>IF(animals!O45&gt;0,animals!O45,"")</f>
        <v/>
      </c>
      <c r="AL8" s="165" t="str">
        <f>IF(animals!O46&gt;0,animals!O46,"")</f>
        <v/>
      </c>
      <c r="AM8" s="165" t="str">
        <f>IF(animals!O48&gt;0,animals!O48,"")</f>
        <v/>
      </c>
      <c r="AN8" s="165" t="str">
        <f>IF(animals!O49&gt;0,animals!O49,"")</f>
        <v/>
      </c>
      <c r="AO8" s="165" t="str">
        <f>IF(animals!O50&gt;0,animals!O50,"")</f>
        <v/>
      </c>
    </row>
    <row r="9" spans="1:41" x14ac:dyDescent="0.2">
      <c r="A9" s="177" t="str">
        <f t="shared" si="0"/>
        <v>Crenubiotus salishani sp. nov.</v>
      </c>
      <c r="B9" s="178" t="str">
        <f t="shared" si="0"/>
        <v>Canada.S1916</v>
      </c>
      <c r="C9" s="186">
        <f>animals!P1</f>
        <v>8</v>
      </c>
      <c r="D9" s="164" t="str">
        <f>IF(animals!Q3&gt;0,animals!Q3,"")</f>
        <v/>
      </c>
      <c r="E9" s="165" t="e">
        <f>IF(animals!#REF!&gt;0,animals!#REF!,"")</f>
        <v>#REF!</v>
      </c>
      <c r="F9" s="165" t="e">
        <f>IF(animals!#REF!&gt;0,animals!#REF!,"")</f>
        <v>#REF!</v>
      </c>
      <c r="G9" s="165" t="str">
        <f>IF(animals!Q6&gt;0,animals!Q6,"")</f>
        <v/>
      </c>
      <c r="H9" s="165" t="str">
        <f>IF(animals!Q7&gt;0,animals!Q7,"")</f>
        <v/>
      </c>
      <c r="I9" s="165" t="str">
        <f>IF(animals!Q8&gt;0,animals!Q8,"")</f>
        <v/>
      </c>
      <c r="J9" s="166" t="str">
        <f>IF(animals!Q9&gt;0,animals!Q9,"")</f>
        <v/>
      </c>
      <c r="K9" s="166" t="str">
        <f>IF(animals!Q11&gt;0,animals!Q11,"")</f>
        <v/>
      </c>
      <c r="L9" s="165" t="str">
        <f>IF(animals!Q12&gt;0,animals!Q12,"")</f>
        <v/>
      </c>
      <c r="M9" s="165" t="e">
        <f>IF(animals!#REF!&gt;0,animals!#REF!,"")</f>
        <v>#REF!</v>
      </c>
      <c r="N9" s="165" t="str">
        <f>IF(animals!Q13&gt;0,animals!Q13,"")</f>
        <v/>
      </c>
      <c r="O9" s="165" t="e">
        <f>IF(animals!#REF!&gt;0,animals!#REF!,"")</f>
        <v>#REF!</v>
      </c>
      <c r="P9" s="165" t="str">
        <f>IF(animals!Q14&gt;0,animals!Q14,"")</f>
        <v/>
      </c>
      <c r="Q9" s="165" t="str">
        <f>IF(animals!Q15&gt;0,animals!Q15,"")</f>
        <v/>
      </c>
      <c r="R9" s="165" t="str">
        <f>IF(animals!Q17&gt;0,animals!Q17,"")</f>
        <v/>
      </c>
      <c r="S9" s="165" t="str">
        <f>IF(animals!Q18&gt;0,animals!Q18,"")</f>
        <v/>
      </c>
      <c r="T9" s="165" t="str">
        <f>IF(animals!Q19&gt;0,animals!Q19,"")</f>
        <v/>
      </c>
      <c r="U9" s="165" t="str">
        <f>IF(animals!Q21&gt;0,animals!Q21,"")</f>
        <v/>
      </c>
      <c r="V9" s="165" t="str">
        <f>IF(animals!Q22&gt;0,animals!Q22,"")</f>
        <v/>
      </c>
      <c r="W9" s="165" t="str">
        <f>IF(animals!Q23&gt;0,animals!Q23,"")</f>
        <v/>
      </c>
      <c r="X9" s="165" t="str">
        <f>IF(animals!Q26&gt;0,animals!Q26,"")</f>
        <v/>
      </c>
      <c r="Y9" s="165" t="str">
        <f>IF(animals!Q27&gt;0,animals!Q27,"")</f>
        <v/>
      </c>
      <c r="Z9" s="165" t="str">
        <f>IF(animals!Q28&gt;0,animals!Q28,"")</f>
        <v/>
      </c>
      <c r="AA9" s="165" t="str">
        <f>IF(animals!Q30&gt;0,animals!Q30,"")</f>
        <v/>
      </c>
      <c r="AB9" s="165" t="str">
        <f>IF(animals!Q31&gt;0,animals!Q31,"")</f>
        <v/>
      </c>
      <c r="AC9" s="165" t="str">
        <f>IF(animals!Q32&gt;0,animals!Q32,"")</f>
        <v/>
      </c>
      <c r="AD9" s="165" t="str">
        <f>IF(animals!Q35&gt;0,animals!Q35,"")</f>
        <v/>
      </c>
      <c r="AE9" s="165" t="str">
        <f>IF(animals!Q36&gt;0,animals!Q36,"")</f>
        <v/>
      </c>
      <c r="AF9" s="165" t="str">
        <f>IF(animals!Q37&gt;0,animals!Q37,"")</f>
        <v/>
      </c>
      <c r="AG9" s="165" t="str">
        <f>IF(animals!Q39&gt;0,animals!Q39,"")</f>
        <v/>
      </c>
      <c r="AH9" s="165" t="str">
        <f>IF(animals!Q40&gt;0,animals!Q40,"")</f>
        <v/>
      </c>
      <c r="AI9" s="165" t="str">
        <f>IF(animals!Q41&gt;0,animals!Q41,"")</f>
        <v/>
      </c>
      <c r="AJ9" s="165" t="str">
        <f>IF(animals!Q44&gt;0,animals!Q44,"")</f>
        <v/>
      </c>
      <c r="AK9" s="165" t="str">
        <f>IF(animals!Q45&gt;0,animals!Q45,"")</f>
        <v/>
      </c>
      <c r="AL9" s="165" t="str">
        <f>IF(animals!Q46&gt;0,animals!Q46,"")</f>
        <v/>
      </c>
      <c r="AM9" s="165" t="str">
        <f>IF(animals!Q48&gt;0,animals!Q48,"")</f>
        <v/>
      </c>
      <c r="AN9" s="165" t="str">
        <f>IF(animals!Q49&gt;0,animals!Q49,"")</f>
        <v/>
      </c>
      <c r="AO9" s="165" t="str">
        <f>IF(animals!Q50&gt;0,animals!Q50,"")</f>
        <v/>
      </c>
    </row>
    <row r="10" spans="1:41" x14ac:dyDescent="0.2">
      <c r="A10" s="177" t="str">
        <f t="shared" si="0"/>
        <v>Crenubiotus salishani sp. nov.</v>
      </c>
      <c r="B10" s="178" t="str">
        <f t="shared" si="0"/>
        <v>Canada.S1916</v>
      </c>
      <c r="C10" s="186">
        <f>animals!R1</f>
        <v>9</v>
      </c>
      <c r="D10" s="164" t="str">
        <f>IF(animals!S3&gt;0,animals!S3,"")</f>
        <v/>
      </c>
      <c r="E10" s="165" t="e">
        <f>IF(animals!#REF!&gt;0,animals!#REF!,"")</f>
        <v>#REF!</v>
      </c>
      <c r="F10" s="165" t="e">
        <f>IF(animals!#REF!&gt;0,animals!#REF!,"")</f>
        <v>#REF!</v>
      </c>
      <c r="G10" s="165" t="str">
        <f>IF(animals!S6&gt;0,animals!S6,"")</f>
        <v/>
      </c>
      <c r="H10" s="165" t="str">
        <f>IF(animals!S7&gt;0,animals!S7,"")</f>
        <v/>
      </c>
      <c r="I10" s="165" t="str">
        <f>IF(animals!S8&gt;0,animals!S8,"")</f>
        <v/>
      </c>
      <c r="J10" s="166" t="str">
        <f>IF(animals!S9&gt;0,animals!S9,"")</f>
        <v/>
      </c>
      <c r="K10" s="166" t="str">
        <f>IF(animals!S11&gt;0,animals!S11,"")</f>
        <v/>
      </c>
      <c r="L10" s="165" t="str">
        <f>IF(animals!S12&gt;0,animals!S12,"")</f>
        <v/>
      </c>
      <c r="M10" s="165" t="e">
        <f>IF(animals!#REF!&gt;0,animals!#REF!,"")</f>
        <v>#REF!</v>
      </c>
      <c r="N10" s="165" t="str">
        <f>IF(animals!S13&gt;0,animals!S13,"")</f>
        <v/>
      </c>
      <c r="O10" s="165" t="e">
        <f>IF(animals!#REF!&gt;0,animals!#REF!,"")</f>
        <v>#REF!</v>
      </c>
      <c r="P10" s="165" t="str">
        <f>IF(animals!S14&gt;0,animals!S14,"")</f>
        <v/>
      </c>
      <c r="Q10" s="165" t="str">
        <f>IF(animals!S15&gt;0,animals!S15,"")</f>
        <v/>
      </c>
      <c r="R10" s="165" t="str">
        <f>IF(animals!S17&gt;0,animals!S17,"")</f>
        <v/>
      </c>
      <c r="S10" s="165" t="str">
        <f>IF(animals!S18&gt;0,animals!S18,"")</f>
        <v/>
      </c>
      <c r="T10" s="165" t="str">
        <f>IF(animals!S19&gt;0,animals!S19,"")</f>
        <v/>
      </c>
      <c r="U10" s="165" t="str">
        <f>IF(animals!S21&gt;0,animals!S21,"")</f>
        <v/>
      </c>
      <c r="V10" s="165" t="str">
        <f>IF(animals!S22&gt;0,animals!S22,"")</f>
        <v/>
      </c>
      <c r="W10" s="165" t="str">
        <f>IF(animals!S23&gt;0,animals!S23,"")</f>
        <v/>
      </c>
      <c r="X10" s="165" t="str">
        <f>IF(animals!S26&gt;0,animals!S26,"")</f>
        <v/>
      </c>
      <c r="Y10" s="165" t="str">
        <f>IF(animals!S27&gt;0,animals!S27,"")</f>
        <v/>
      </c>
      <c r="Z10" s="165" t="str">
        <f>IF(animals!S28&gt;0,animals!S28,"")</f>
        <v/>
      </c>
      <c r="AA10" s="165" t="str">
        <f>IF(animals!S30&gt;0,animals!S30,"")</f>
        <v/>
      </c>
      <c r="AB10" s="165" t="str">
        <f>IF(animals!S31&gt;0,animals!S31,"")</f>
        <v/>
      </c>
      <c r="AC10" s="165" t="str">
        <f>IF(animals!S32&gt;0,animals!S32,"")</f>
        <v/>
      </c>
      <c r="AD10" s="165" t="str">
        <f>IF(animals!S35&gt;0,animals!S35,"")</f>
        <v/>
      </c>
      <c r="AE10" s="165" t="str">
        <f>IF(animals!S36&gt;0,animals!S36,"")</f>
        <v/>
      </c>
      <c r="AF10" s="165" t="str">
        <f>IF(animals!S37&gt;0,animals!S37,"")</f>
        <v/>
      </c>
      <c r="AG10" s="165" t="str">
        <f>IF(animals!S39&gt;0,animals!S39,"")</f>
        <v/>
      </c>
      <c r="AH10" s="165" t="str">
        <f>IF(animals!S40&gt;0,animals!S40,"")</f>
        <v/>
      </c>
      <c r="AI10" s="165" t="str">
        <f>IF(animals!S41&gt;0,animals!S41,"")</f>
        <v/>
      </c>
      <c r="AJ10" s="165" t="str">
        <f>IF(animals!S44&gt;0,animals!S44,"")</f>
        <v/>
      </c>
      <c r="AK10" s="165" t="str">
        <f>IF(animals!S45&gt;0,animals!S45,"")</f>
        <v/>
      </c>
      <c r="AL10" s="165" t="str">
        <f>IF(animals!S46&gt;0,animals!S46,"")</f>
        <v/>
      </c>
      <c r="AM10" s="165" t="str">
        <f>IF(animals!S48&gt;0,animals!S48,"")</f>
        <v/>
      </c>
      <c r="AN10" s="165" t="str">
        <f>IF(animals!S49&gt;0,animals!S49,"")</f>
        <v/>
      </c>
      <c r="AO10" s="165" t="str">
        <f>IF(animals!S50&gt;0,animals!S50,"")</f>
        <v/>
      </c>
    </row>
    <row r="11" spans="1:41" x14ac:dyDescent="0.2">
      <c r="A11" s="177" t="str">
        <f t="shared" si="0"/>
        <v>Crenubiotus salishani sp. nov.</v>
      </c>
      <c r="B11" s="178" t="str">
        <f t="shared" si="0"/>
        <v>Canada.S1916</v>
      </c>
      <c r="C11" s="186">
        <f>animals!T1</f>
        <v>10</v>
      </c>
      <c r="D11" s="164" t="str">
        <f>IF(animals!U3&gt;0,animals!U3,"")</f>
        <v/>
      </c>
      <c r="E11" s="165" t="e">
        <f>IF(animals!#REF!&gt;0,animals!#REF!,"")</f>
        <v>#REF!</v>
      </c>
      <c r="F11" s="165" t="e">
        <f>IF(animals!#REF!&gt;0,animals!#REF!,"")</f>
        <v>#REF!</v>
      </c>
      <c r="G11" s="165" t="str">
        <f>IF(animals!U6&gt;0,animals!U6,"")</f>
        <v/>
      </c>
      <c r="H11" s="165" t="str">
        <f>IF(animals!U7&gt;0,animals!U7,"")</f>
        <v/>
      </c>
      <c r="I11" s="165" t="str">
        <f>IF(animals!U8&gt;0,animals!U8,"")</f>
        <v/>
      </c>
      <c r="J11" s="166" t="str">
        <f>IF(animals!U9&gt;0,animals!U9,"")</f>
        <v/>
      </c>
      <c r="K11" s="166" t="str">
        <f>IF(animals!U11&gt;0,animals!U11,"")</f>
        <v/>
      </c>
      <c r="L11" s="165" t="str">
        <f>IF(animals!U12&gt;0,animals!U12,"")</f>
        <v/>
      </c>
      <c r="M11" s="165" t="e">
        <f>IF(animals!#REF!&gt;0,animals!#REF!,"")</f>
        <v>#REF!</v>
      </c>
      <c r="N11" s="165" t="str">
        <f>IF(animals!U13&gt;0,animals!U13,"")</f>
        <v/>
      </c>
      <c r="O11" s="165" t="e">
        <f>IF(animals!#REF!&gt;0,animals!#REF!,"")</f>
        <v>#REF!</v>
      </c>
      <c r="P11" s="165" t="str">
        <f>IF(animals!U14&gt;0,animals!U14,"")</f>
        <v/>
      </c>
      <c r="Q11" s="165" t="str">
        <f>IF(animals!U15&gt;0,animals!U15,"")</f>
        <v/>
      </c>
      <c r="R11" s="165" t="str">
        <f>IF(animals!U17&gt;0,animals!U17,"")</f>
        <v/>
      </c>
      <c r="S11" s="165" t="str">
        <f>IF(animals!U18&gt;0,animals!U18,"")</f>
        <v/>
      </c>
      <c r="T11" s="165" t="str">
        <f>IF(animals!U19&gt;0,animals!U19,"")</f>
        <v/>
      </c>
      <c r="U11" s="165" t="str">
        <f>IF(animals!U21&gt;0,animals!U21,"")</f>
        <v/>
      </c>
      <c r="V11" s="165" t="str">
        <f>IF(animals!U22&gt;0,animals!U22,"")</f>
        <v/>
      </c>
      <c r="W11" s="165" t="str">
        <f>IF(animals!U23&gt;0,animals!U23,"")</f>
        <v/>
      </c>
      <c r="X11" s="165" t="str">
        <f>IF(animals!U26&gt;0,animals!U26,"")</f>
        <v/>
      </c>
      <c r="Y11" s="165" t="str">
        <f>IF(animals!U27&gt;0,animals!U27,"")</f>
        <v/>
      </c>
      <c r="Z11" s="165" t="str">
        <f>IF(animals!U28&gt;0,animals!U28,"")</f>
        <v/>
      </c>
      <c r="AA11" s="165" t="str">
        <f>IF(animals!U30&gt;0,animals!U30,"")</f>
        <v/>
      </c>
      <c r="AB11" s="165" t="str">
        <f>IF(animals!U31&gt;0,animals!U31,"")</f>
        <v/>
      </c>
      <c r="AC11" s="165" t="str">
        <f>IF(animals!U32&gt;0,animals!U32,"")</f>
        <v/>
      </c>
      <c r="AD11" s="165" t="str">
        <f>IF(animals!U35&gt;0,animals!U35,"")</f>
        <v/>
      </c>
      <c r="AE11" s="165" t="str">
        <f>IF(animals!U36&gt;0,animals!U36,"")</f>
        <v/>
      </c>
      <c r="AF11" s="165" t="str">
        <f>IF(animals!U37&gt;0,animals!U37,"")</f>
        <v/>
      </c>
      <c r="AG11" s="165" t="str">
        <f>IF(animals!U39&gt;0,animals!U39,"")</f>
        <v/>
      </c>
      <c r="AH11" s="165" t="str">
        <f>IF(animals!U40&gt;0,animals!U40,"")</f>
        <v/>
      </c>
      <c r="AI11" s="165" t="str">
        <f>IF(animals!U41&gt;0,animals!U41,"")</f>
        <v/>
      </c>
      <c r="AJ11" s="165" t="str">
        <f>IF(animals!U44&gt;0,animals!U44,"")</f>
        <v/>
      </c>
      <c r="AK11" s="165" t="str">
        <f>IF(animals!U45&gt;0,animals!U45,"")</f>
        <v/>
      </c>
      <c r="AL11" s="165" t="str">
        <f>IF(animals!U46&gt;0,animals!U46,"")</f>
        <v/>
      </c>
      <c r="AM11" s="165" t="str">
        <f>IF(animals!U48&gt;0,animals!U48,"")</f>
        <v/>
      </c>
      <c r="AN11" s="165" t="str">
        <f>IF(animals!U49&gt;0,animals!U49,"")</f>
        <v/>
      </c>
      <c r="AO11" s="165" t="str">
        <f>IF(animals!U50&gt;0,animals!U50,"")</f>
        <v/>
      </c>
    </row>
    <row r="12" spans="1:41" x14ac:dyDescent="0.2">
      <c r="A12" s="177" t="str">
        <f t="shared" si="0"/>
        <v>Crenubiotus salishani sp. nov.</v>
      </c>
      <c r="B12" s="178" t="str">
        <f t="shared" si="0"/>
        <v>Canada.S1916</v>
      </c>
      <c r="C12" s="186">
        <f>animals!V1</f>
        <v>11</v>
      </c>
      <c r="D12" s="164" t="str">
        <f>IF(animals!W3&gt;0,animals!W3,"")</f>
        <v/>
      </c>
      <c r="E12" s="165" t="e">
        <f>IF(animals!#REF!&gt;0,animals!#REF!,"")</f>
        <v>#REF!</v>
      </c>
      <c r="F12" s="165" t="e">
        <f>IF(animals!#REF!&gt;0,animals!#REF!,"")</f>
        <v>#REF!</v>
      </c>
      <c r="G12" s="165" t="str">
        <f>IF(animals!W6&gt;0,animals!W6,"")</f>
        <v/>
      </c>
      <c r="H12" s="165" t="str">
        <f>IF(animals!W7&gt;0,animals!W7,"")</f>
        <v/>
      </c>
      <c r="I12" s="165" t="str">
        <f>IF(animals!W8&gt;0,animals!W8,"")</f>
        <v/>
      </c>
      <c r="J12" s="166" t="str">
        <f>IF(animals!W9&gt;0,animals!W9,"")</f>
        <v/>
      </c>
      <c r="K12" s="166" t="str">
        <f>IF(animals!W11&gt;0,animals!W11,"")</f>
        <v/>
      </c>
      <c r="L12" s="165" t="str">
        <f>IF(animals!W12&gt;0,animals!W12,"")</f>
        <v/>
      </c>
      <c r="M12" s="165" t="e">
        <f>IF(animals!#REF!&gt;0,animals!#REF!,"")</f>
        <v>#REF!</v>
      </c>
      <c r="N12" s="165" t="str">
        <f>IF(animals!W13&gt;0,animals!W13,"")</f>
        <v/>
      </c>
      <c r="O12" s="165" t="e">
        <f>IF(animals!#REF!&gt;0,animals!#REF!,"")</f>
        <v>#REF!</v>
      </c>
      <c r="P12" s="165" t="str">
        <f>IF(animals!W14&gt;0,animals!W14,"")</f>
        <v/>
      </c>
      <c r="Q12" s="165" t="str">
        <f>IF(animals!W15&gt;0,animals!W15,"")</f>
        <v/>
      </c>
      <c r="R12" s="165" t="str">
        <f>IF(animals!W17&gt;0,animals!W17,"")</f>
        <v/>
      </c>
      <c r="S12" s="165" t="str">
        <f>IF(animals!W18&gt;0,animals!W18,"")</f>
        <v/>
      </c>
      <c r="T12" s="165" t="str">
        <f>IF(animals!W19&gt;0,animals!W19,"")</f>
        <v/>
      </c>
      <c r="U12" s="165" t="str">
        <f>IF(animals!W21&gt;0,animals!W21,"")</f>
        <v/>
      </c>
      <c r="V12" s="165" t="str">
        <f>IF(animals!W22&gt;0,animals!W22,"")</f>
        <v/>
      </c>
      <c r="W12" s="165" t="str">
        <f>IF(animals!W23&gt;0,animals!W23,"")</f>
        <v/>
      </c>
      <c r="X12" s="165" t="str">
        <f>IF(animals!W26&gt;0,animals!W26,"")</f>
        <v/>
      </c>
      <c r="Y12" s="165" t="str">
        <f>IF(animals!W27&gt;0,animals!W27,"")</f>
        <v/>
      </c>
      <c r="Z12" s="165" t="str">
        <f>IF(animals!W28&gt;0,animals!W28,"")</f>
        <v/>
      </c>
      <c r="AA12" s="165" t="str">
        <f>IF(animals!W30&gt;0,animals!W30,"")</f>
        <v/>
      </c>
      <c r="AB12" s="165" t="str">
        <f>IF(animals!W31&gt;0,animals!W31,"")</f>
        <v/>
      </c>
      <c r="AC12" s="165" t="str">
        <f>IF(animals!W32&gt;0,animals!W32,"")</f>
        <v/>
      </c>
      <c r="AD12" s="165" t="str">
        <f>IF(animals!W35&gt;0,animals!W35,"")</f>
        <v/>
      </c>
      <c r="AE12" s="165" t="str">
        <f>IF(animals!W36&gt;0,animals!W36,"")</f>
        <v/>
      </c>
      <c r="AF12" s="165" t="str">
        <f>IF(animals!W37&gt;0,animals!W37,"")</f>
        <v/>
      </c>
      <c r="AG12" s="165" t="str">
        <f>IF(animals!W39&gt;0,animals!W39,"")</f>
        <v/>
      </c>
      <c r="AH12" s="165" t="str">
        <f>IF(animals!W40&gt;0,animals!W40,"")</f>
        <v/>
      </c>
      <c r="AI12" s="165" t="str">
        <f>IF(animals!W41&gt;0,animals!W41,"")</f>
        <v/>
      </c>
      <c r="AJ12" s="165" t="str">
        <f>IF(animals!W44&gt;0,animals!W44,"")</f>
        <v/>
      </c>
      <c r="AK12" s="165" t="str">
        <f>IF(animals!W45&gt;0,animals!W45,"")</f>
        <v/>
      </c>
      <c r="AL12" s="165" t="str">
        <f>IF(animals!W46&gt;0,animals!W46,"")</f>
        <v/>
      </c>
      <c r="AM12" s="165" t="str">
        <f>IF(animals!W48&gt;0,animals!W48,"")</f>
        <v/>
      </c>
      <c r="AN12" s="165" t="str">
        <f>IF(animals!W49&gt;0,animals!W49,"")</f>
        <v/>
      </c>
      <c r="AO12" s="165" t="str">
        <f>IF(animals!W50&gt;0,animals!W50,"")</f>
        <v/>
      </c>
    </row>
    <row r="13" spans="1:41" x14ac:dyDescent="0.2">
      <c r="A13" s="177" t="str">
        <f t="shared" si="0"/>
        <v>Crenubiotus salishani sp. nov.</v>
      </c>
      <c r="B13" s="178" t="str">
        <f t="shared" si="0"/>
        <v>Canada.S1916</v>
      </c>
      <c r="C13" s="186">
        <f>animals!X1</f>
        <v>12</v>
      </c>
      <c r="D13" s="164" t="str">
        <f>IF(animals!Y3&gt;0,animals!Y3,"")</f>
        <v/>
      </c>
      <c r="E13" s="165" t="e">
        <f>IF(animals!#REF!&gt;0,animals!#REF!,"")</f>
        <v>#REF!</v>
      </c>
      <c r="F13" s="165" t="e">
        <f>IF(animals!#REF!&gt;0,animals!#REF!,"")</f>
        <v>#REF!</v>
      </c>
      <c r="G13" s="165" t="str">
        <f>IF(animals!Y6&gt;0,animals!Y6,"")</f>
        <v/>
      </c>
      <c r="H13" s="165" t="str">
        <f>IF(animals!Y7&gt;0,animals!Y7,"")</f>
        <v/>
      </c>
      <c r="I13" s="165" t="str">
        <f>IF(animals!Y8&gt;0,animals!Y8,"")</f>
        <v/>
      </c>
      <c r="J13" s="166" t="str">
        <f>IF(animals!Y9&gt;0,animals!Y9,"")</f>
        <v/>
      </c>
      <c r="K13" s="166" t="str">
        <f>IF(animals!Y11&gt;0,animals!Y11,"")</f>
        <v/>
      </c>
      <c r="L13" s="165" t="str">
        <f>IF(animals!Y12&gt;0,animals!Y12,"")</f>
        <v/>
      </c>
      <c r="M13" s="165" t="e">
        <f>IF(animals!#REF!&gt;0,animals!#REF!,"")</f>
        <v>#REF!</v>
      </c>
      <c r="N13" s="165" t="str">
        <f>IF(animals!Y13&gt;0,animals!Y13,"")</f>
        <v/>
      </c>
      <c r="O13" s="165" t="e">
        <f>IF(animals!#REF!&gt;0,animals!#REF!,"")</f>
        <v>#REF!</v>
      </c>
      <c r="P13" s="165" t="str">
        <f>IF(animals!Y14&gt;0,animals!Y14,"")</f>
        <v/>
      </c>
      <c r="Q13" s="165" t="str">
        <f>IF(animals!Y15&gt;0,animals!Y15,"")</f>
        <v/>
      </c>
      <c r="R13" s="165" t="str">
        <f>IF(animals!Y17&gt;0,animals!Y17,"")</f>
        <v/>
      </c>
      <c r="S13" s="165" t="str">
        <f>IF(animals!Y18&gt;0,animals!Y18,"")</f>
        <v/>
      </c>
      <c r="T13" s="165" t="str">
        <f>IF(animals!Y19&gt;0,animals!Y19,"")</f>
        <v/>
      </c>
      <c r="U13" s="165" t="str">
        <f>IF(animals!Y21&gt;0,animals!Y21,"")</f>
        <v/>
      </c>
      <c r="V13" s="165" t="str">
        <f>IF(animals!Y22&gt;0,animals!Y22,"")</f>
        <v/>
      </c>
      <c r="W13" s="165" t="str">
        <f>IF(animals!Y23&gt;0,animals!Y23,"")</f>
        <v/>
      </c>
      <c r="X13" s="165" t="str">
        <f>IF(animals!Y26&gt;0,animals!Y26,"")</f>
        <v/>
      </c>
      <c r="Y13" s="165" t="str">
        <f>IF(animals!Y27&gt;0,animals!Y27,"")</f>
        <v/>
      </c>
      <c r="Z13" s="165" t="str">
        <f>IF(animals!Y28&gt;0,animals!Y28,"")</f>
        <v/>
      </c>
      <c r="AA13" s="165" t="str">
        <f>IF(animals!Y30&gt;0,animals!Y30,"")</f>
        <v/>
      </c>
      <c r="AB13" s="165" t="str">
        <f>IF(animals!Y31&gt;0,animals!Y31,"")</f>
        <v/>
      </c>
      <c r="AC13" s="165" t="str">
        <f>IF(animals!Y32&gt;0,animals!Y32,"")</f>
        <v/>
      </c>
      <c r="AD13" s="165" t="str">
        <f>IF(animals!Y35&gt;0,animals!Y35,"")</f>
        <v/>
      </c>
      <c r="AE13" s="165" t="str">
        <f>IF(animals!Y36&gt;0,animals!Y36,"")</f>
        <v/>
      </c>
      <c r="AF13" s="165" t="str">
        <f>IF(animals!Y37&gt;0,animals!Y37,"")</f>
        <v/>
      </c>
      <c r="AG13" s="165" t="str">
        <f>IF(animals!Y39&gt;0,animals!Y39,"")</f>
        <v/>
      </c>
      <c r="AH13" s="165" t="str">
        <f>IF(animals!Y40&gt;0,animals!Y40,"")</f>
        <v/>
      </c>
      <c r="AI13" s="165" t="str">
        <f>IF(animals!Y41&gt;0,animals!Y41,"")</f>
        <v/>
      </c>
      <c r="AJ13" s="165" t="str">
        <f>IF(animals!Y44&gt;0,animals!Y44,"")</f>
        <v/>
      </c>
      <c r="AK13" s="165" t="str">
        <f>IF(animals!Y45&gt;0,animals!Y45,"")</f>
        <v/>
      </c>
      <c r="AL13" s="165" t="str">
        <f>IF(animals!Y46&gt;0,animals!Y46,"")</f>
        <v/>
      </c>
      <c r="AM13" s="165" t="str">
        <f>IF(animals!Y48&gt;0,animals!Y48,"")</f>
        <v/>
      </c>
      <c r="AN13" s="165" t="str">
        <f>IF(animals!Y49&gt;0,animals!Y49,"")</f>
        <v/>
      </c>
      <c r="AO13" s="165" t="str">
        <f>IF(animals!Y50&gt;0,animals!Y50,"")</f>
        <v/>
      </c>
    </row>
    <row r="14" spans="1:41" x14ac:dyDescent="0.2">
      <c r="A14" s="177" t="str">
        <f t="shared" si="0"/>
        <v>Crenubiotus salishani sp. nov.</v>
      </c>
      <c r="B14" s="178" t="str">
        <f t="shared" si="0"/>
        <v>Canada.S1916</v>
      </c>
      <c r="C14" s="186">
        <f>animals!Z1</f>
        <v>13</v>
      </c>
      <c r="D14" s="164" t="str">
        <f>IF(animals!AA3&gt;0,animals!AA3,"")</f>
        <v/>
      </c>
      <c r="E14" s="165" t="e">
        <f>IF(animals!#REF!&gt;0,animals!#REF!,"")</f>
        <v>#REF!</v>
      </c>
      <c r="F14" s="165" t="e">
        <f>IF(animals!#REF!&gt;0,animals!#REF!,"")</f>
        <v>#REF!</v>
      </c>
      <c r="G14" s="165" t="str">
        <f>IF(animals!AA6&gt;0,animals!AA6,"")</f>
        <v/>
      </c>
      <c r="H14" s="165" t="str">
        <f>IF(animals!AA7&gt;0,animals!AA7,"")</f>
        <v/>
      </c>
      <c r="I14" s="165" t="str">
        <f>IF(animals!AA8&gt;0,animals!AA8,"")</f>
        <v/>
      </c>
      <c r="J14" s="166" t="str">
        <f>IF(animals!AA9&gt;0,animals!AA9,"")</f>
        <v/>
      </c>
      <c r="K14" s="166" t="str">
        <f>IF(animals!AA11&gt;0,animals!AA11,"")</f>
        <v/>
      </c>
      <c r="L14" s="165" t="str">
        <f>IF(animals!AA12&gt;0,animals!AA12,"")</f>
        <v/>
      </c>
      <c r="M14" s="165" t="e">
        <f>IF(animals!#REF!&gt;0,animals!#REF!,"")</f>
        <v>#REF!</v>
      </c>
      <c r="N14" s="165" t="str">
        <f>IF(animals!AA13&gt;0,animals!AA13,"")</f>
        <v/>
      </c>
      <c r="O14" s="165" t="e">
        <f>IF(animals!#REF!&gt;0,animals!#REF!,"")</f>
        <v>#REF!</v>
      </c>
      <c r="P14" s="165" t="str">
        <f>IF(animals!AA14&gt;0,animals!AA14,"")</f>
        <v/>
      </c>
      <c r="Q14" s="165" t="str">
        <f>IF(animals!AA15&gt;0,animals!AA15,"")</f>
        <v/>
      </c>
      <c r="R14" s="165" t="str">
        <f>IF(animals!AA17&gt;0,animals!AA17,"")</f>
        <v/>
      </c>
      <c r="S14" s="165" t="str">
        <f>IF(animals!AA18&gt;0,animals!AA18,"")</f>
        <v/>
      </c>
      <c r="T14" s="165" t="str">
        <f>IF(animals!AA19&gt;0,animals!AA19,"")</f>
        <v/>
      </c>
      <c r="U14" s="165" t="str">
        <f>IF(animals!AA21&gt;0,animals!AA21,"")</f>
        <v/>
      </c>
      <c r="V14" s="165" t="str">
        <f>IF(animals!AA22&gt;0,animals!AA22,"")</f>
        <v/>
      </c>
      <c r="W14" s="165" t="str">
        <f>IF(animals!AA23&gt;0,animals!AA23,"")</f>
        <v/>
      </c>
      <c r="X14" s="165" t="str">
        <f>IF(animals!AA26&gt;0,animals!AA26,"")</f>
        <v/>
      </c>
      <c r="Y14" s="165" t="str">
        <f>IF(animals!AA27&gt;0,animals!AA27,"")</f>
        <v/>
      </c>
      <c r="Z14" s="165" t="str">
        <f>IF(animals!AA28&gt;0,animals!AA28,"")</f>
        <v/>
      </c>
      <c r="AA14" s="165" t="str">
        <f>IF(animals!AA30&gt;0,animals!AA30,"")</f>
        <v/>
      </c>
      <c r="AB14" s="165" t="str">
        <f>IF(animals!AA31&gt;0,animals!AA31,"")</f>
        <v/>
      </c>
      <c r="AC14" s="165" t="str">
        <f>IF(animals!AA32&gt;0,animals!AA32,"")</f>
        <v/>
      </c>
      <c r="AD14" s="165" t="str">
        <f>IF(animals!AA35&gt;0,animals!AA35,"")</f>
        <v/>
      </c>
      <c r="AE14" s="165" t="str">
        <f>IF(animals!AA36&gt;0,animals!AA36,"")</f>
        <v/>
      </c>
      <c r="AF14" s="165" t="str">
        <f>IF(animals!AA37&gt;0,animals!AA37,"")</f>
        <v/>
      </c>
      <c r="AG14" s="165" t="str">
        <f>IF(animals!AA39&gt;0,animals!AA39,"")</f>
        <v/>
      </c>
      <c r="AH14" s="165" t="str">
        <f>IF(animals!AA40&gt;0,animals!AA40,"")</f>
        <v/>
      </c>
      <c r="AI14" s="165" t="str">
        <f>IF(animals!AA41&gt;0,animals!AA41,"")</f>
        <v/>
      </c>
      <c r="AJ14" s="165" t="str">
        <f>IF(animals!AA44&gt;0,animals!AA44,"")</f>
        <v/>
      </c>
      <c r="AK14" s="165" t="str">
        <f>IF(animals!AA45&gt;0,animals!AA45,"")</f>
        <v/>
      </c>
      <c r="AL14" s="165" t="str">
        <f>IF(animals!AA46&gt;0,animals!AA46,"")</f>
        <v/>
      </c>
      <c r="AM14" s="165" t="str">
        <f>IF(animals!AA48&gt;0,animals!AA48,"")</f>
        <v/>
      </c>
      <c r="AN14" s="165" t="str">
        <f>IF(animals!AA49&gt;0,animals!AA49,"")</f>
        <v/>
      </c>
      <c r="AO14" s="165" t="str">
        <f>IF(animals!AA50&gt;0,animals!AA50,"")</f>
        <v/>
      </c>
    </row>
    <row r="15" spans="1:41" x14ac:dyDescent="0.2">
      <c r="A15" s="177" t="str">
        <f t="shared" si="0"/>
        <v>Crenubiotus salishani sp. nov.</v>
      </c>
      <c r="B15" s="178" t="str">
        <f t="shared" si="0"/>
        <v>Canada.S1916</v>
      </c>
      <c r="C15" s="186">
        <f>animals!AB1</f>
        <v>14</v>
      </c>
      <c r="D15" s="164" t="str">
        <f>IF(animals!AC3&gt;0,animals!AC3,"")</f>
        <v/>
      </c>
      <c r="E15" s="165" t="e">
        <f>IF(animals!#REF!&gt;0,animals!#REF!,"")</f>
        <v>#REF!</v>
      </c>
      <c r="F15" s="165" t="e">
        <f>IF(animals!#REF!&gt;0,animals!#REF!,"")</f>
        <v>#REF!</v>
      </c>
      <c r="G15" s="165" t="str">
        <f>IF(animals!AC6&gt;0,animals!AC6,"")</f>
        <v/>
      </c>
      <c r="H15" s="165" t="str">
        <f>IF(animals!AC7&gt;0,animals!AC7,"")</f>
        <v/>
      </c>
      <c r="I15" s="165" t="str">
        <f>IF(animals!AC8&gt;0,animals!AC8,"")</f>
        <v/>
      </c>
      <c r="J15" s="166" t="str">
        <f>IF(animals!AC9&gt;0,animals!AC9,"")</f>
        <v/>
      </c>
      <c r="K15" s="166" t="str">
        <f>IF(animals!AC11&gt;0,animals!AC11,"")</f>
        <v/>
      </c>
      <c r="L15" s="165" t="str">
        <f>IF(animals!AC12&gt;0,animals!AC12,"")</f>
        <v/>
      </c>
      <c r="M15" s="165" t="e">
        <f>IF(animals!#REF!&gt;0,animals!#REF!,"")</f>
        <v>#REF!</v>
      </c>
      <c r="N15" s="165" t="str">
        <f>IF(animals!AC13&gt;0,animals!AC13,"")</f>
        <v/>
      </c>
      <c r="O15" s="165" t="e">
        <f>IF(animals!#REF!&gt;0,animals!#REF!,"")</f>
        <v>#REF!</v>
      </c>
      <c r="P15" s="165" t="str">
        <f>IF(animals!AC14&gt;0,animals!AC14,"")</f>
        <v/>
      </c>
      <c r="Q15" s="165" t="str">
        <f>IF(animals!AC15&gt;0,animals!AC15,"")</f>
        <v/>
      </c>
      <c r="R15" s="165" t="str">
        <f>IF(animals!AC17&gt;0,animals!AC17,"")</f>
        <v/>
      </c>
      <c r="S15" s="165" t="str">
        <f>IF(animals!AC18&gt;0,animals!AC18,"")</f>
        <v/>
      </c>
      <c r="T15" s="165" t="str">
        <f>IF(animals!AC19&gt;0,animals!AC19,"")</f>
        <v/>
      </c>
      <c r="U15" s="165" t="str">
        <f>IF(animals!AC21&gt;0,animals!AC21,"")</f>
        <v/>
      </c>
      <c r="V15" s="165" t="str">
        <f>IF(animals!AC22&gt;0,animals!AC22,"")</f>
        <v/>
      </c>
      <c r="W15" s="165" t="str">
        <f>IF(animals!AC23&gt;0,animals!AC23,"")</f>
        <v/>
      </c>
      <c r="X15" s="165" t="str">
        <f>IF(animals!AC26&gt;0,animals!AC26,"")</f>
        <v/>
      </c>
      <c r="Y15" s="165" t="str">
        <f>IF(animals!AC27&gt;0,animals!AC27,"")</f>
        <v/>
      </c>
      <c r="Z15" s="165" t="str">
        <f>IF(animals!AC28&gt;0,animals!AC28,"")</f>
        <v/>
      </c>
      <c r="AA15" s="165" t="str">
        <f>IF(animals!AC30&gt;0,animals!AC30,"")</f>
        <v/>
      </c>
      <c r="AB15" s="165" t="str">
        <f>IF(animals!AC31&gt;0,animals!AC31,"")</f>
        <v/>
      </c>
      <c r="AC15" s="165" t="str">
        <f>IF(animals!AC32&gt;0,animals!AC32,"")</f>
        <v/>
      </c>
      <c r="AD15" s="165" t="str">
        <f>IF(animals!AC35&gt;0,animals!AC35,"")</f>
        <v/>
      </c>
      <c r="AE15" s="165" t="str">
        <f>IF(animals!AC36&gt;0,animals!AC36,"")</f>
        <v/>
      </c>
      <c r="AF15" s="165" t="str">
        <f>IF(animals!AC37&gt;0,animals!AC37,"")</f>
        <v/>
      </c>
      <c r="AG15" s="165" t="str">
        <f>IF(animals!AC39&gt;0,animals!AC39,"")</f>
        <v/>
      </c>
      <c r="AH15" s="165" t="str">
        <f>IF(animals!AC40&gt;0,animals!AC40,"")</f>
        <v/>
      </c>
      <c r="AI15" s="165" t="str">
        <f>IF(animals!AC41&gt;0,animals!AC41,"")</f>
        <v/>
      </c>
      <c r="AJ15" s="165" t="str">
        <f>IF(animals!AC44&gt;0,animals!AC44,"")</f>
        <v/>
      </c>
      <c r="AK15" s="165" t="str">
        <f>IF(animals!AC45&gt;0,animals!AC45,"")</f>
        <v/>
      </c>
      <c r="AL15" s="165" t="str">
        <f>IF(animals!AC46&gt;0,animals!AC46,"")</f>
        <v/>
      </c>
      <c r="AM15" s="165" t="str">
        <f>IF(animals!AC48&gt;0,animals!AC48,"")</f>
        <v/>
      </c>
      <c r="AN15" s="165" t="str">
        <f>IF(animals!AC49&gt;0,animals!AC49,"")</f>
        <v/>
      </c>
      <c r="AO15" s="165" t="str">
        <f>IF(animals!AC50&gt;0,animals!AC50,"")</f>
        <v/>
      </c>
    </row>
    <row r="16" spans="1:41" x14ac:dyDescent="0.2">
      <c r="A16" s="177" t="str">
        <f t="shared" si="0"/>
        <v>Crenubiotus salishani sp. nov.</v>
      </c>
      <c r="B16" s="178" t="str">
        <f t="shared" si="0"/>
        <v>Canada.S1916</v>
      </c>
      <c r="C16" s="186">
        <f>animals!AD1</f>
        <v>15</v>
      </c>
      <c r="D16" s="164" t="str">
        <f>IF(animals!AE3&gt;0,animals!AE3,"")</f>
        <v/>
      </c>
      <c r="E16" s="165" t="e">
        <f>IF(animals!#REF!&gt;0,animals!#REF!,"")</f>
        <v>#REF!</v>
      </c>
      <c r="F16" s="165" t="e">
        <f>IF(animals!#REF!&gt;0,animals!#REF!,"")</f>
        <v>#REF!</v>
      </c>
      <c r="G16" s="165" t="str">
        <f>IF(animals!AE6&gt;0,animals!AE6,"")</f>
        <v/>
      </c>
      <c r="H16" s="165" t="str">
        <f>IF(animals!AE7&gt;0,animals!AE7,"")</f>
        <v/>
      </c>
      <c r="I16" s="165" t="str">
        <f>IF(animals!AE8&gt;0,animals!AE8,"")</f>
        <v/>
      </c>
      <c r="J16" s="166" t="str">
        <f>IF(animals!AE9&gt;0,animals!AE9,"")</f>
        <v/>
      </c>
      <c r="K16" s="166" t="str">
        <f>IF(animals!AE11&gt;0,animals!AE11,"")</f>
        <v/>
      </c>
      <c r="L16" s="165" t="str">
        <f>IF(animals!AE12&gt;0,animals!AE12,"")</f>
        <v/>
      </c>
      <c r="M16" s="165" t="e">
        <f>IF(animals!#REF!&gt;0,animals!#REF!,"")</f>
        <v>#REF!</v>
      </c>
      <c r="N16" s="165" t="str">
        <f>IF(animals!AE13&gt;0,animals!AE13,"")</f>
        <v/>
      </c>
      <c r="O16" s="165" t="e">
        <f>IF(animals!#REF!&gt;0,animals!#REF!,"")</f>
        <v>#REF!</v>
      </c>
      <c r="P16" s="165" t="str">
        <f>IF(animals!AE14&gt;0,animals!AE14,"")</f>
        <v/>
      </c>
      <c r="Q16" s="165" t="str">
        <f>IF(animals!AE15&gt;0,animals!AE15,"")</f>
        <v/>
      </c>
      <c r="R16" s="165" t="str">
        <f>IF(animals!AE17&gt;0,animals!AE17,"")</f>
        <v/>
      </c>
      <c r="S16" s="165" t="str">
        <f>IF(animals!AE18&gt;0,animals!AE18,"")</f>
        <v/>
      </c>
      <c r="T16" s="165" t="str">
        <f>IF(animals!AE19&gt;0,animals!AE19,"")</f>
        <v/>
      </c>
      <c r="U16" s="165" t="str">
        <f>IF(animals!AE21&gt;0,animals!AE21,"")</f>
        <v/>
      </c>
      <c r="V16" s="165" t="str">
        <f>IF(animals!AE22&gt;0,animals!AE22,"")</f>
        <v/>
      </c>
      <c r="W16" s="165" t="str">
        <f>IF(animals!AE23&gt;0,animals!AE23,"")</f>
        <v/>
      </c>
      <c r="X16" s="165" t="str">
        <f>IF(animals!AE26&gt;0,animals!AE26,"")</f>
        <v/>
      </c>
      <c r="Y16" s="165" t="str">
        <f>IF(animals!AE27&gt;0,animals!AE27,"")</f>
        <v/>
      </c>
      <c r="Z16" s="165" t="str">
        <f>IF(animals!AE28&gt;0,animals!AE28,"")</f>
        <v/>
      </c>
      <c r="AA16" s="165" t="str">
        <f>IF(animals!AE30&gt;0,animals!AE30,"")</f>
        <v/>
      </c>
      <c r="AB16" s="165" t="str">
        <f>IF(animals!AE31&gt;0,animals!AE31,"")</f>
        <v/>
      </c>
      <c r="AC16" s="165" t="str">
        <f>IF(animals!AE32&gt;0,animals!AE32,"")</f>
        <v/>
      </c>
      <c r="AD16" s="165" t="str">
        <f>IF(animals!AE35&gt;0,animals!AE35,"")</f>
        <v/>
      </c>
      <c r="AE16" s="165" t="str">
        <f>IF(animals!AE36&gt;0,animals!AE36,"")</f>
        <v/>
      </c>
      <c r="AF16" s="165" t="str">
        <f>IF(animals!AE37&gt;0,animals!AE37,"")</f>
        <v/>
      </c>
      <c r="AG16" s="165" t="str">
        <f>IF(animals!AE39&gt;0,animals!AE39,"")</f>
        <v/>
      </c>
      <c r="AH16" s="165" t="str">
        <f>IF(animals!AE40&gt;0,animals!AE40,"")</f>
        <v/>
      </c>
      <c r="AI16" s="165" t="str">
        <f>IF(animals!AE41&gt;0,animals!AE41,"")</f>
        <v/>
      </c>
      <c r="AJ16" s="165" t="str">
        <f>IF(animals!AE44&gt;0,animals!AE44,"")</f>
        <v/>
      </c>
      <c r="AK16" s="165" t="str">
        <f>IF(animals!AE45&gt;0,animals!AE45,"")</f>
        <v/>
      </c>
      <c r="AL16" s="165" t="str">
        <f>IF(animals!AE46&gt;0,animals!AE46,"")</f>
        <v/>
      </c>
      <c r="AM16" s="165" t="str">
        <f>IF(animals!AE48&gt;0,animals!AE48,"")</f>
        <v/>
      </c>
      <c r="AN16" s="165" t="str">
        <f>IF(animals!AE49&gt;0,animals!AE49,"")</f>
        <v/>
      </c>
      <c r="AO16" s="165" t="str">
        <f>IF(animals!AE50&gt;0,animals!AE50,"")</f>
        <v/>
      </c>
    </row>
    <row r="17" spans="1:41" x14ac:dyDescent="0.2">
      <c r="A17" s="177" t="str">
        <f t="shared" si="0"/>
        <v>Crenubiotus salishani sp. nov.</v>
      </c>
      <c r="B17" s="178" t="str">
        <f t="shared" si="0"/>
        <v>Canada.S1916</v>
      </c>
      <c r="C17" s="186">
        <f>animals!AF1</f>
        <v>16</v>
      </c>
      <c r="D17" s="164" t="str">
        <f>IF(animals!AG3&gt;0,animals!AG3,"")</f>
        <v/>
      </c>
      <c r="E17" s="165" t="e">
        <f>IF(animals!#REF!&gt;0,animals!#REF!,"")</f>
        <v>#REF!</v>
      </c>
      <c r="F17" s="165" t="e">
        <f>IF(animals!#REF!&gt;0,animals!#REF!,"")</f>
        <v>#REF!</v>
      </c>
      <c r="G17" s="165" t="str">
        <f>IF(animals!AG6&gt;0,animals!AG6,"")</f>
        <v/>
      </c>
      <c r="H17" s="165" t="str">
        <f>IF(animals!AG7&gt;0,animals!AG7,"")</f>
        <v/>
      </c>
      <c r="I17" s="165" t="str">
        <f>IF(animals!AG8&gt;0,animals!AG8,"")</f>
        <v/>
      </c>
      <c r="J17" s="166" t="str">
        <f>IF(animals!AG9&gt;0,animals!AG9,"")</f>
        <v/>
      </c>
      <c r="K17" s="166" t="str">
        <f>IF(animals!AG11&gt;0,animals!AG11,"")</f>
        <v/>
      </c>
      <c r="L17" s="165" t="str">
        <f>IF(animals!AG12&gt;0,animals!AG12,"")</f>
        <v/>
      </c>
      <c r="M17" s="165" t="e">
        <f>IF(animals!#REF!&gt;0,animals!#REF!,"")</f>
        <v>#REF!</v>
      </c>
      <c r="N17" s="165" t="str">
        <f>IF(animals!AG13&gt;0,animals!AG13,"")</f>
        <v/>
      </c>
      <c r="O17" s="165" t="e">
        <f>IF(animals!#REF!&gt;0,animals!#REF!,"")</f>
        <v>#REF!</v>
      </c>
      <c r="P17" s="165" t="str">
        <f>IF(animals!AG14&gt;0,animals!AG14,"")</f>
        <v/>
      </c>
      <c r="Q17" s="165" t="str">
        <f>IF(animals!AG15&gt;0,animals!AG15,"")</f>
        <v/>
      </c>
      <c r="R17" s="165" t="str">
        <f>IF(animals!AG17&gt;0,animals!AG17,"")</f>
        <v/>
      </c>
      <c r="S17" s="165" t="str">
        <f>IF(animals!AG18&gt;0,animals!AG18,"")</f>
        <v/>
      </c>
      <c r="T17" s="165" t="str">
        <f>IF(animals!AG19&gt;0,animals!AG19,"")</f>
        <v/>
      </c>
      <c r="U17" s="165" t="str">
        <f>IF(animals!AG21&gt;0,animals!AG21,"")</f>
        <v/>
      </c>
      <c r="V17" s="165" t="str">
        <f>IF(animals!AG22&gt;0,animals!AG22,"")</f>
        <v/>
      </c>
      <c r="W17" s="165" t="str">
        <f>IF(animals!AG23&gt;0,animals!AG23,"")</f>
        <v/>
      </c>
      <c r="X17" s="165" t="str">
        <f>IF(animals!AG26&gt;0,animals!AG26,"")</f>
        <v/>
      </c>
      <c r="Y17" s="165" t="str">
        <f>IF(animals!AG27&gt;0,animals!AG27,"")</f>
        <v/>
      </c>
      <c r="Z17" s="165" t="str">
        <f>IF(animals!AG28&gt;0,animals!AG28,"")</f>
        <v/>
      </c>
      <c r="AA17" s="165" t="str">
        <f>IF(animals!AG30&gt;0,animals!AG30,"")</f>
        <v/>
      </c>
      <c r="AB17" s="165" t="str">
        <f>IF(animals!AG31&gt;0,animals!AG31,"")</f>
        <v/>
      </c>
      <c r="AC17" s="165" t="str">
        <f>IF(animals!AG32&gt;0,animals!AG32,"")</f>
        <v/>
      </c>
      <c r="AD17" s="165" t="str">
        <f>IF(animals!AG35&gt;0,animals!AG35,"")</f>
        <v/>
      </c>
      <c r="AE17" s="165" t="str">
        <f>IF(animals!AG36&gt;0,animals!AG36,"")</f>
        <v/>
      </c>
      <c r="AF17" s="165" t="str">
        <f>IF(animals!AG37&gt;0,animals!AG37,"")</f>
        <v/>
      </c>
      <c r="AG17" s="165" t="str">
        <f>IF(animals!AG39&gt;0,animals!AG39,"")</f>
        <v/>
      </c>
      <c r="AH17" s="165" t="str">
        <f>IF(animals!AG40&gt;0,animals!AG40,"")</f>
        <v/>
      </c>
      <c r="AI17" s="165" t="str">
        <f>IF(animals!AG41&gt;0,animals!AG41,"")</f>
        <v/>
      </c>
      <c r="AJ17" s="165" t="str">
        <f>IF(animals!AG44&gt;0,animals!AG44,"")</f>
        <v/>
      </c>
      <c r="AK17" s="165" t="str">
        <f>IF(animals!AG45&gt;0,animals!AG45,"")</f>
        <v/>
      </c>
      <c r="AL17" s="165" t="str">
        <f>IF(animals!AG46&gt;0,animals!AG46,"")</f>
        <v/>
      </c>
      <c r="AM17" s="165" t="str">
        <f>IF(animals!AG48&gt;0,animals!AG48,"")</f>
        <v/>
      </c>
      <c r="AN17" s="165" t="str">
        <f>IF(animals!AG49&gt;0,animals!AG49,"")</f>
        <v/>
      </c>
      <c r="AO17" s="165" t="str">
        <f>IF(animals!AG50&gt;0,animals!AG50,"")</f>
        <v/>
      </c>
    </row>
    <row r="18" spans="1:41" x14ac:dyDescent="0.2">
      <c r="A18" s="177" t="str">
        <f t="shared" si="0"/>
        <v>Crenubiotus salishani sp. nov.</v>
      </c>
      <c r="B18" s="178" t="str">
        <f t="shared" si="0"/>
        <v>Canada.S1916</v>
      </c>
      <c r="C18" s="186">
        <f>animals!AH1</f>
        <v>17</v>
      </c>
      <c r="D18" s="164" t="str">
        <f>IF(animals!AI3&gt;0,animals!AI3,"")</f>
        <v/>
      </c>
      <c r="E18" s="165" t="e">
        <f>IF(animals!#REF!&gt;0,animals!#REF!,"")</f>
        <v>#REF!</v>
      </c>
      <c r="F18" s="165" t="e">
        <f>IF(animals!#REF!&gt;0,animals!#REF!,"")</f>
        <v>#REF!</v>
      </c>
      <c r="G18" s="165" t="str">
        <f>IF(animals!AI6&gt;0,animals!AI6,"")</f>
        <v/>
      </c>
      <c r="H18" s="165" t="str">
        <f>IF(animals!AI7&gt;0,animals!AI7,"")</f>
        <v/>
      </c>
      <c r="I18" s="165" t="str">
        <f>IF(animals!AI8&gt;0,animals!AI8,"")</f>
        <v/>
      </c>
      <c r="J18" s="166" t="str">
        <f>IF(animals!AI9&gt;0,animals!AI9,"")</f>
        <v/>
      </c>
      <c r="K18" s="166" t="str">
        <f>IF(animals!AI11&gt;0,animals!AI11,"")</f>
        <v/>
      </c>
      <c r="L18" s="165" t="str">
        <f>IF(animals!AI12&gt;0,animals!AI12,"")</f>
        <v/>
      </c>
      <c r="M18" s="165" t="e">
        <f>IF(animals!#REF!&gt;0,animals!#REF!,"")</f>
        <v>#REF!</v>
      </c>
      <c r="N18" s="165" t="str">
        <f>IF(animals!AI13&gt;0,animals!AI13,"")</f>
        <v/>
      </c>
      <c r="O18" s="165" t="e">
        <f>IF(animals!#REF!&gt;0,animals!#REF!,"")</f>
        <v>#REF!</v>
      </c>
      <c r="P18" s="165" t="str">
        <f>IF(animals!AI14&gt;0,animals!AI14,"")</f>
        <v/>
      </c>
      <c r="Q18" s="165" t="str">
        <f>IF(animals!AI15&gt;0,animals!AI15,"")</f>
        <v/>
      </c>
      <c r="R18" s="165" t="str">
        <f>IF(animals!AI17&gt;0,animals!AI17,"")</f>
        <v/>
      </c>
      <c r="S18" s="165" t="str">
        <f>IF(animals!AI18&gt;0,animals!AI18,"")</f>
        <v/>
      </c>
      <c r="T18" s="165" t="str">
        <f>IF(animals!AI19&gt;0,animals!AI19,"")</f>
        <v/>
      </c>
      <c r="U18" s="165" t="str">
        <f>IF(animals!AI21&gt;0,animals!AI21,"")</f>
        <v/>
      </c>
      <c r="V18" s="165" t="str">
        <f>IF(animals!AI22&gt;0,animals!AI22,"")</f>
        <v/>
      </c>
      <c r="W18" s="165" t="str">
        <f>IF(animals!AI23&gt;0,animals!AI23,"")</f>
        <v/>
      </c>
      <c r="X18" s="165" t="str">
        <f>IF(animals!AI26&gt;0,animals!AI26,"")</f>
        <v/>
      </c>
      <c r="Y18" s="165" t="str">
        <f>IF(animals!AI27&gt;0,animals!AI27,"")</f>
        <v/>
      </c>
      <c r="Z18" s="165" t="str">
        <f>IF(animals!AI28&gt;0,animals!AI28,"")</f>
        <v/>
      </c>
      <c r="AA18" s="165" t="str">
        <f>IF(animals!AI30&gt;0,animals!AI30,"")</f>
        <v/>
      </c>
      <c r="AB18" s="165" t="str">
        <f>IF(animals!AI31&gt;0,animals!AI31,"")</f>
        <v/>
      </c>
      <c r="AC18" s="165" t="str">
        <f>IF(animals!AI32&gt;0,animals!AI32,"")</f>
        <v/>
      </c>
      <c r="AD18" s="165" t="str">
        <f>IF(animals!AI35&gt;0,animals!AI35,"")</f>
        <v/>
      </c>
      <c r="AE18" s="165" t="str">
        <f>IF(animals!AI36&gt;0,animals!AI36,"")</f>
        <v/>
      </c>
      <c r="AF18" s="165" t="str">
        <f>IF(animals!AI37&gt;0,animals!AI37,"")</f>
        <v/>
      </c>
      <c r="AG18" s="165" t="str">
        <f>IF(animals!AI39&gt;0,animals!AI39,"")</f>
        <v/>
      </c>
      <c r="AH18" s="165" t="str">
        <f>IF(animals!AI40&gt;0,animals!AI40,"")</f>
        <v/>
      </c>
      <c r="AI18" s="165" t="str">
        <f>IF(animals!AI41&gt;0,animals!AI41,"")</f>
        <v/>
      </c>
      <c r="AJ18" s="165" t="str">
        <f>IF(animals!AI44&gt;0,animals!AI44,"")</f>
        <v/>
      </c>
      <c r="AK18" s="165" t="str">
        <f>IF(animals!AI45&gt;0,animals!AI45,"")</f>
        <v/>
      </c>
      <c r="AL18" s="165" t="str">
        <f>IF(animals!AI46&gt;0,animals!AI46,"")</f>
        <v/>
      </c>
      <c r="AM18" s="165" t="str">
        <f>IF(animals!AI48&gt;0,animals!AI48,"")</f>
        <v/>
      </c>
      <c r="AN18" s="165" t="str">
        <f>IF(animals!AI49&gt;0,animals!AI49,"")</f>
        <v/>
      </c>
      <c r="AO18" s="165" t="str">
        <f>IF(animals!AI50&gt;0,animals!AI50,"")</f>
        <v/>
      </c>
    </row>
    <row r="19" spans="1:41" x14ac:dyDescent="0.2">
      <c r="A19" s="177" t="str">
        <f t="shared" si="0"/>
        <v>Crenubiotus salishani sp. nov.</v>
      </c>
      <c r="B19" s="178" t="str">
        <f t="shared" si="0"/>
        <v>Canada.S1916</v>
      </c>
      <c r="C19" s="186">
        <f>animals!AJ1</f>
        <v>18</v>
      </c>
      <c r="D19" s="164" t="str">
        <f>IF(animals!AK3&gt;0,animals!AK3,"")</f>
        <v/>
      </c>
      <c r="E19" s="165" t="e">
        <f>IF(animals!#REF!&gt;0,animals!#REF!,"")</f>
        <v>#REF!</v>
      </c>
      <c r="F19" s="165" t="e">
        <f>IF(animals!#REF!&gt;0,animals!#REF!,"")</f>
        <v>#REF!</v>
      </c>
      <c r="G19" s="165" t="str">
        <f>IF(animals!AK6&gt;0,animals!AK6,"")</f>
        <v/>
      </c>
      <c r="H19" s="165" t="str">
        <f>IF(animals!AK7&gt;0,animals!AK7,"")</f>
        <v/>
      </c>
      <c r="I19" s="165" t="str">
        <f>IF(animals!AK8&gt;0,animals!AK8,"")</f>
        <v/>
      </c>
      <c r="J19" s="166" t="str">
        <f>IF(animals!AK9&gt;0,animals!AK9,"")</f>
        <v/>
      </c>
      <c r="K19" s="166" t="str">
        <f>IF(animals!AK11&gt;0,animals!AK11,"")</f>
        <v/>
      </c>
      <c r="L19" s="165" t="str">
        <f>IF(animals!AK12&gt;0,animals!AK12,"")</f>
        <v/>
      </c>
      <c r="M19" s="165" t="e">
        <f>IF(animals!#REF!&gt;0,animals!#REF!,"")</f>
        <v>#REF!</v>
      </c>
      <c r="N19" s="165" t="str">
        <f>IF(animals!AK13&gt;0,animals!AK13,"")</f>
        <v/>
      </c>
      <c r="O19" s="165" t="e">
        <f>IF(animals!#REF!&gt;0,animals!#REF!,"")</f>
        <v>#REF!</v>
      </c>
      <c r="P19" s="165" t="str">
        <f>IF(animals!AK14&gt;0,animals!AK14,"")</f>
        <v/>
      </c>
      <c r="Q19" s="165" t="str">
        <f>IF(animals!AK15&gt;0,animals!AK15,"")</f>
        <v/>
      </c>
      <c r="R19" s="165" t="str">
        <f>IF(animals!AK17&gt;0,animals!AK17,"")</f>
        <v/>
      </c>
      <c r="S19" s="165" t="str">
        <f>IF(animals!AK18&gt;0,animals!AK18,"")</f>
        <v/>
      </c>
      <c r="T19" s="165" t="str">
        <f>IF(animals!AK19&gt;0,animals!AK19,"")</f>
        <v/>
      </c>
      <c r="U19" s="165" t="str">
        <f>IF(animals!AK21&gt;0,animals!AK21,"")</f>
        <v/>
      </c>
      <c r="V19" s="165" t="str">
        <f>IF(animals!AK22&gt;0,animals!AK22,"")</f>
        <v/>
      </c>
      <c r="W19" s="165" t="str">
        <f>IF(animals!AK23&gt;0,animals!AK23,"")</f>
        <v/>
      </c>
      <c r="X19" s="165" t="str">
        <f>IF(animals!AK26&gt;0,animals!AK26,"")</f>
        <v/>
      </c>
      <c r="Y19" s="165" t="str">
        <f>IF(animals!AK27&gt;0,animals!AK27,"")</f>
        <v/>
      </c>
      <c r="Z19" s="165" t="str">
        <f>IF(animals!AK28&gt;0,animals!AK28,"")</f>
        <v/>
      </c>
      <c r="AA19" s="165" t="str">
        <f>IF(animals!AK30&gt;0,animals!AK30,"")</f>
        <v/>
      </c>
      <c r="AB19" s="165" t="str">
        <f>IF(animals!AK31&gt;0,animals!AK31,"")</f>
        <v/>
      </c>
      <c r="AC19" s="165" t="str">
        <f>IF(animals!AK32&gt;0,animals!AK32,"")</f>
        <v/>
      </c>
      <c r="AD19" s="165" t="str">
        <f>IF(animals!AK35&gt;0,animals!AK35,"")</f>
        <v/>
      </c>
      <c r="AE19" s="165" t="str">
        <f>IF(animals!AK36&gt;0,animals!AK36,"")</f>
        <v/>
      </c>
      <c r="AF19" s="165" t="str">
        <f>IF(animals!AK37&gt;0,animals!AK37,"")</f>
        <v/>
      </c>
      <c r="AG19" s="165" t="str">
        <f>IF(animals!AK39&gt;0,animals!AK39,"")</f>
        <v/>
      </c>
      <c r="AH19" s="165" t="str">
        <f>IF(animals!AK40&gt;0,animals!AK40,"")</f>
        <v/>
      </c>
      <c r="AI19" s="165" t="str">
        <f>IF(animals!AK41&gt;0,animals!AK41,"")</f>
        <v/>
      </c>
      <c r="AJ19" s="165" t="str">
        <f>IF(animals!AK44&gt;0,animals!AK44,"")</f>
        <v/>
      </c>
      <c r="AK19" s="165" t="str">
        <f>IF(animals!AK45&gt;0,animals!AK45,"")</f>
        <v/>
      </c>
      <c r="AL19" s="165" t="str">
        <f>IF(animals!AK46&gt;0,animals!AK46,"")</f>
        <v/>
      </c>
      <c r="AM19" s="165" t="str">
        <f>IF(animals!AK48&gt;0,animals!AK48,"")</f>
        <v/>
      </c>
      <c r="AN19" s="165" t="str">
        <f>IF(animals!AK49&gt;0,animals!AK49,"")</f>
        <v/>
      </c>
      <c r="AO19" s="165" t="str">
        <f>IF(animals!AK50&gt;0,animals!AK50,"")</f>
        <v/>
      </c>
    </row>
    <row r="20" spans="1:41" x14ac:dyDescent="0.2">
      <c r="A20" s="177" t="str">
        <f t="shared" ref="A20:B31" si="1">A$2</f>
        <v>Crenubiotus salishani sp. nov.</v>
      </c>
      <c r="B20" s="178" t="str">
        <f t="shared" si="1"/>
        <v>Canada.S1916</v>
      </c>
      <c r="C20" s="186">
        <f>animals!AL1</f>
        <v>19</v>
      </c>
      <c r="D20" s="164" t="str">
        <f>IF(animals!AM3&gt;0,animals!AM3,"")</f>
        <v/>
      </c>
      <c r="E20" s="165" t="e">
        <f>IF(animals!#REF!&gt;0,animals!#REF!,"")</f>
        <v>#REF!</v>
      </c>
      <c r="F20" s="165" t="e">
        <f>IF(animals!#REF!&gt;0,animals!#REF!,"")</f>
        <v>#REF!</v>
      </c>
      <c r="G20" s="165" t="str">
        <f>IF(animals!AM6&gt;0,animals!AM6,"")</f>
        <v/>
      </c>
      <c r="H20" s="165" t="str">
        <f>IF(animals!AM7&gt;0,animals!AM7,"")</f>
        <v/>
      </c>
      <c r="I20" s="165" t="str">
        <f>IF(animals!AM8&gt;0,animals!AM8,"")</f>
        <v/>
      </c>
      <c r="J20" s="166" t="str">
        <f>IF(animals!AM9&gt;0,animals!AM9,"")</f>
        <v/>
      </c>
      <c r="K20" s="166" t="str">
        <f>IF(animals!AM11&gt;0,animals!AM11,"")</f>
        <v/>
      </c>
      <c r="L20" s="165" t="str">
        <f>IF(animals!AM12&gt;0,animals!AM12,"")</f>
        <v/>
      </c>
      <c r="M20" s="165" t="e">
        <f>IF(animals!#REF!&gt;0,animals!#REF!,"")</f>
        <v>#REF!</v>
      </c>
      <c r="N20" s="165" t="str">
        <f>IF(animals!AM13&gt;0,animals!AM13,"")</f>
        <v/>
      </c>
      <c r="O20" s="165" t="e">
        <f>IF(animals!#REF!&gt;0,animals!#REF!,"")</f>
        <v>#REF!</v>
      </c>
      <c r="P20" s="165" t="str">
        <f>IF(animals!AM14&gt;0,animals!AM14,"")</f>
        <v/>
      </c>
      <c r="Q20" s="165" t="str">
        <f>IF(animals!AM15&gt;0,animals!AM15,"")</f>
        <v/>
      </c>
      <c r="R20" s="165" t="str">
        <f>IF(animals!AM17&gt;0,animals!AM17,"")</f>
        <v/>
      </c>
      <c r="S20" s="165" t="str">
        <f>IF(animals!AM18&gt;0,animals!AM18,"")</f>
        <v/>
      </c>
      <c r="T20" s="165" t="str">
        <f>IF(animals!AM19&gt;0,animals!AM19,"")</f>
        <v/>
      </c>
      <c r="U20" s="165" t="str">
        <f>IF(animals!AM21&gt;0,animals!AM21,"")</f>
        <v/>
      </c>
      <c r="V20" s="165" t="str">
        <f>IF(animals!AM22&gt;0,animals!AM22,"")</f>
        <v/>
      </c>
      <c r="W20" s="165" t="str">
        <f>IF(animals!AM23&gt;0,animals!AM23,"")</f>
        <v/>
      </c>
      <c r="X20" s="165" t="str">
        <f>IF(animals!AM26&gt;0,animals!AM26,"")</f>
        <v/>
      </c>
      <c r="Y20" s="165" t="str">
        <f>IF(animals!AM27&gt;0,animals!AM27,"")</f>
        <v/>
      </c>
      <c r="Z20" s="165" t="str">
        <f>IF(animals!AM28&gt;0,animals!AM28,"")</f>
        <v/>
      </c>
      <c r="AA20" s="165" t="str">
        <f>IF(animals!AM30&gt;0,animals!AM30,"")</f>
        <v/>
      </c>
      <c r="AB20" s="165" t="str">
        <f>IF(animals!AM31&gt;0,animals!AM31,"")</f>
        <v/>
      </c>
      <c r="AC20" s="165" t="str">
        <f>IF(animals!AM32&gt;0,animals!AM32,"")</f>
        <v/>
      </c>
      <c r="AD20" s="165" t="str">
        <f>IF(animals!AM35&gt;0,animals!AM35,"")</f>
        <v/>
      </c>
      <c r="AE20" s="165" t="str">
        <f>IF(animals!AM36&gt;0,animals!AM36,"")</f>
        <v/>
      </c>
      <c r="AF20" s="165" t="str">
        <f>IF(animals!AM37&gt;0,animals!AM37,"")</f>
        <v/>
      </c>
      <c r="AG20" s="165" t="str">
        <f>IF(animals!AM39&gt;0,animals!AM39,"")</f>
        <v/>
      </c>
      <c r="AH20" s="165" t="str">
        <f>IF(animals!AM40&gt;0,animals!AM40,"")</f>
        <v/>
      </c>
      <c r="AI20" s="165" t="str">
        <f>IF(animals!AM41&gt;0,animals!AM41,"")</f>
        <v/>
      </c>
      <c r="AJ20" s="165" t="str">
        <f>IF(animals!AM44&gt;0,animals!AM44,"")</f>
        <v/>
      </c>
      <c r="AK20" s="165" t="str">
        <f>IF(animals!AM45&gt;0,animals!AM45,"")</f>
        <v/>
      </c>
      <c r="AL20" s="165" t="str">
        <f>IF(animals!AM46&gt;0,animals!AM46,"")</f>
        <v/>
      </c>
      <c r="AM20" s="165" t="str">
        <f>IF(animals!AM48&gt;0,animals!AM48,"")</f>
        <v/>
      </c>
      <c r="AN20" s="165" t="str">
        <f>IF(animals!AM49&gt;0,animals!AM49,"")</f>
        <v/>
      </c>
      <c r="AO20" s="165" t="str">
        <f>IF(animals!AM50&gt;0,animals!AM50,"")</f>
        <v/>
      </c>
    </row>
    <row r="21" spans="1:41" x14ac:dyDescent="0.2">
      <c r="A21" s="177" t="str">
        <f t="shared" si="1"/>
        <v>Crenubiotus salishani sp. nov.</v>
      </c>
      <c r="B21" s="178" t="str">
        <f t="shared" si="1"/>
        <v>Canada.S1916</v>
      </c>
      <c r="C21" s="186">
        <f>animals!AN1</f>
        <v>20</v>
      </c>
      <c r="D21" s="164" t="str">
        <f>IF(animals!AO3&gt;0,animals!AO3,"")</f>
        <v/>
      </c>
      <c r="E21" s="165" t="e">
        <f>IF(animals!#REF!&gt;0,animals!#REF!,"")</f>
        <v>#REF!</v>
      </c>
      <c r="F21" s="165" t="e">
        <f>IF(animals!#REF!&gt;0,animals!#REF!,"")</f>
        <v>#REF!</v>
      </c>
      <c r="G21" s="165" t="str">
        <f>IF(animals!AO6&gt;0,animals!AO6,"")</f>
        <v/>
      </c>
      <c r="H21" s="165" t="str">
        <f>IF(animals!AO7&gt;0,animals!AO7,"")</f>
        <v/>
      </c>
      <c r="I21" s="165" t="str">
        <f>IF(animals!AO8&gt;0,animals!AO8,"")</f>
        <v/>
      </c>
      <c r="J21" s="166" t="str">
        <f>IF(animals!AO9&gt;0,animals!AO9,"")</f>
        <v/>
      </c>
      <c r="K21" s="166" t="str">
        <f>IF(animals!AO11&gt;0,animals!AO11,"")</f>
        <v/>
      </c>
      <c r="L21" s="165" t="str">
        <f>IF(animals!AO12&gt;0,animals!AO12,"")</f>
        <v/>
      </c>
      <c r="M21" s="165" t="e">
        <f>IF(animals!#REF!&gt;0,animals!#REF!,"")</f>
        <v>#REF!</v>
      </c>
      <c r="N21" s="165" t="str">
        <f>IF(animals!AO13&gt;0,animals!AO13,"")</f>
        <v/>
      </c>
      <c r="O21" s="165" t="e">
        <f>IF(animals!#REF!&gt;0,animals!#REF!,"")</f>
        <v>#REF!</v>
      </c>
      <c r="P21" s="165" t="str">
        <f>IF(animals!AO14&gt;0,animals!AO14,"")</f>
        <v/>
      </c>
      <c r="Q21" s="165" t="str">
        <f>IF(animals!AO15&gt;0,animals!AO15,"")</f>
        <v/>
      </c>
      <c r="R21" s="165" t="str">
        <f>IF(animals!AO17&gt;0,animals!AO17,"")</f>
        <v/>
      </c>
      <c r="S21" s="165" t="str">
        <f>IF(animals!AO18&gt;0,animals!AO18,"")</f>
        <v/>
      </c>
      <c r="T21" s="165" t="str">
        <f>IF(animals!AO19&gt;0,animals!AO19,"")</f>
        <v/>
      </c>
      <c r="U21" s="165" t="str">
        <f>IF(animals!AO21&gt;0,animals!AO21,"")</f>
        <v/>
      </c>
      <c r="V21" s="165" t="str">
        <f>IF(animals!AO22&gt;0,animals!AO22,"")</f>
        <v/>
      </c>
      <c r="W21" s="165" t="str">
        <f>IF(animals!AO23&gt;0,animals!AO23,"")</f>
        <v/>
      </c>
      <c r="X21" s="165" t="str">
        <f>IF(animals!AO26&gt;0,animals!AO26,"")</f>
        <v/>
      </c>
      <c r="Y21" s="165" t="str">
        <f>IF(animals!AO27&gt;0,animals!AO27,"")</f>
        <v/>
      </c>
      <c r="Z21" s="165" t="str">
        <f>IF(animals!AO28&gt;0,animals!AO28,"")</f>
        <v/>
      </c>
      <c r="AA21" s="165" t="str">
        <f>IF(animals!AO30&gt;0,animals!AO30,"")</f>
        <v/>
      </c>
      <c r="AB21" s="165" t="str">
        <f>IF(animals!AO31&gt;0,animals!AO31,"")</f>
        <v/>
      </c>
      <c r="AC21" s="165" t="str">
        <f>IF(animals!AO32&gt;0,animals!AO32,"")</f>
        <v/>
      </c>
      <c r="AD21" s="165" t="str">
        <f>IF(animals!AO35&gt;0,animals!AO35,"")</f>
        <v/>
      </c>
      <c r="AE21" s="165" t="str">
        <f>IF(animals!AO36&gt;0,animals!AO36,"")</f>
        <v/>
      </c>
      <c r="AF21" s="165" t="str">
        <f>IF(animals!AO37&gt;0,animals!AO37,"")</f>
        <v/>
      </c>
      <c r="AG21" s="165" t="str">
        <f>IF(animals!AO39&gt;0,animals!AO39,"")</f>
        <v/>
      </c>
      <c r="AH21" s="165" t="str">
        <f>IF(animals!AO40&gt;0,animals!AO40,"")</f>
        <v/>
      </c>
      <c r="AI21" s="165" t="str">
        <f>IF(animals!AO41&gt;0,animals!AO41,"")</f>
        <v/>
      </c>
      <c r="AJ21" s="165" t="str">
        <f>IF(animals!AO44&gt;0,animals!AO44,"")</f>
        <v/>
      </c>
      <c r="AK21" s="165" t="str">
        <f>IF(animals!AO45&gt;0,animals!AO45,"")</f>
        <v/>
      </c>
      <c r="AL21" s="165" t="str">
        <f>IF(animals!AO46&gt;0,animals!AO46,"")</f>
        <v/>
      </c>
      <c r="AM21" s="165" t="str">
        <f>IF(animals!AO48&gt;0,animals!AO48,"")</f>
        <v/>
      </c>
      <c r="AN21" s="165" t="str">
        <f>IF(animals!AO49&gt;0,animals!AO49,"")</f>
        <v/>
      </c>
      <c r="AO21" s="165" t="str">
        <f>IF(animals!AO50&gt;0,animals!AO50,"")</f>
        <v/>
      </c>
    </row>
    <row r="22" spans="1:41" x14ac:dyDescent="0.2">
      <c r="A22" s="177" t="str">
        <f t="shared" si="1"/>
        <v>Crenubiotus salishani sp. nov.</v>
      </c>
      <c r="B22" s="178" t="str">
        <f t="shared" si="1"/>
        <v>Canada.S1916</v>
      </c>
      <c r="C22" s="186">
        <f>animals!AP1</f>
        <v>21</v>
      </c>
      <c r="D22" s="164" t="str">
        <f>IF(animals!AQ3&gt;0,animals!AQ3,"")</f>
        <v/>
      </c>
      <c r="E22" s="165" t="e">
        <f>IF(animals!#REF!&gt;0,animals!#REF!,"")</f>
        <v>#REF!</v>
      </c>
      <c r="F22" s="165" t="e">
        <f>IF(animals!#REF!&gt;0,animals!#REF!,"")</f>
        <v>#REF!</v>
      </c>
      <c r="G22" s="165" t="str">
        <f>IF(animals!AQ6&gt;0,animals!AQ6,"")</f>
        <v/>
      </c>
      <c r="H22" s="165" t="str">
        <f>IF(animals!AQ7&gt;0,animals!AQ7,"")</f>
        <v/>
      </c>
      <c r="I22" s="165" t="str">
        <f>IF(animals!AQ8&gt;0,animals!AQ8,"")</f>
        <v/>
      </c>
      <c r="J22" s="166" t="str">
        <f>IF(animals!AQ9&gt;0,animals!AQ9,"")</f>
        <v/>
      </c>
      <c r="K22" s="166" t="str">
        <f>IF(animals!AQ11&gt;0,animals!AQ11,"")</f>
        <v/>
      </c>
      <c r="L22" s="165" t="str">
        <f>IF(animals!AQ12&gt;0,animals!AQ12,"")</f>
        <v/>
      </c>
      <c r="M22" s="165" t="e">
        <f>IF(animals!#REF!&gt;0,animals!#REF!,"")</f>
        <v>#REF!</v>
      </c>
      <c r="N22" s="165" t="str">
        <f>IF(animals!AQ13&gt;0,animals!AQ13,"")</f>
        <v/>
      </c>
      <c r="O22" s="165" t="e">
        <f>IF(animals!#REF!&gt;0,animals!#REF!,"")</f>
        <v>#REF!</v>
      </c>
      <c r="P22" s="165" t="str">
        <f>IF(animals!AQ14&gt;0,animals!AQ14,"")</f>
        <v/>
      </c>
      <c r="Q22" s="165" t="str">
        <f>IF(animals!AQ15&gt;0,animals!AQ15,"")</f>
        <v/>
      </c>
      <c r="R22" s="165" t="str">
        <f>IF(animals!AQ17&gt;0,animals!AQ17,"")</f>
        <v/>
      </c>
      <c r="S22" s="165" t="str">
        <f>IF(animals!AQ18&gt;0,animals!AQ18,"")</f>
        <v/>
      </c>
      <c r="T22" s="165" t="str">
        <f>IF(animals!AQ19&gt;0,animals!AQ19,"")</f>
        <v/>
      </c>
      <c r="U22" s="165" t="str">
        <f>IF(animals!AQ21&gt;0,animals!AQ21,"")</f>
        <v/>
      </c>
      <c r="V22" s="165" t="str">
        <f>IF(animals!AQ22&gt;0,animals!AQ22,"")</f>
        <v/>
      </c>
      <c r="W22" s="165" t="str">
        <f>IF(animals!AQ23&gt;0,animals!AQ23,"")</f>
        <v/>
      </c>
      <c r="X22" s="165" t="str">
        <f>IF(animals!AQ26&gt;0,animals!AQ26,"")</f>
        <v/>
      </c>
      <c r="Y22" s="165" t="str">
        <f>IF(animals!AQ27&gt;0,animals!AQ27,"")</f>
        <v/>
      </c>
      <c r="Z22" s="165" t="str">
        <f>IF(animals!AQ28&gt;0,animals!AQ28,"")</f>
        <v/>
      </c>
      <c r="AA22" s="165" t="str">
        <f>IF(animals!AQ30&gt;0,animals!AQ30,"")</f>
        <v/>
      </c>
      <c r="AB22" s="165" t="str">
        <f>IF(animals!AQ31&gt;0,animals!AQ31,"")</f>
        <v/>
      </c>
      <c r="AC22" s="165" t="str">
        <f>IF(animals!AQ32&gt;0,animals!AQ32,"")</f>
        <v/>
      </c>
      <c r="AD22" s="165" t="str">
        <f>IF(animals!AQ35&gt;0,animals!AQ35,"")</f>
        <v/>
      </c>
      <c r="AE22" s="165" t="str">
        <f>IF(animals!AQ36&gt;0,animals!AQ36,"")</f>
        <v/>
      </c>
      <c r="AF22" s="165" t="str">
        <f>IF(animals!AQ37&gt;0,animals!AQ37,"")</f>
        <v/>
      </c>
      <c r="AG22" s="165" t="str">
        <f>IF(animals!AQ39&gt;0,animals!AQ39,"")</f>
        <v/>
      </c>
      <c r="AH22" s="165" t="str">
        <f>IF(animals!AQ40&gt;0,animals!AQ40,"")</f>
        <v/>
      </c>
      <c r="AI22" s="165" t="str">
        <f>IF(animals!AQ41&gt;0,animals!AQ41,"")</f>
        <v/>
      </c>
      <c r="AJ22" s="165" t="str">
        <f>IF(animals!AQ44&gt;0,animals!AQ44,"")</f>
        <v/>
      </c>
      <c r="AK22" s="165" t="str">
        <f>IF(animals!AQ45&gt;0,animals!AQ45,"")</f>
        <v/>
      </c>
      <c r="AL22" s="165" t="str">
        <f>IF(animals!AQ46&gt;0,animals!AQ46,"")</f>
        <v/>
      </c>
      <c r="AM22" s="165" t="str">
        <f>IF(animals!AQ48&gt;0,animals!AQ48,"")</f>
        <v/>
      </c>
      <c r="AN22" s="165" t="str">
        <f>IF(animals!AQ49&gt;0,animals!AQ49,"")</f>
        <v/>
      </c>
      <c r="AO22" s="165" t="str">
        <f>IF(animals!AQ50&gt;0,animals!AQ50,"")</f>
        <v/>
      </c>
    </row>
    <row r="23" spans="1:41" x14ac:dyDescent="0.2">
      <c r="A23" s="177" t="str">
        <f t="shared" si="1"/>
        <v>Crenubiotus salishani sp. nov.</v>
      </c>
      <c r="B23" s="178" t="str">
        <f t="shared" si="1"/>
        <v>Canada.S1916</v>
      </c>
      <c r="C23" s="186">
        <f>animals!AR1</f>
        <v>22</v>
      </c>
      <c r="D23" s="164" t="str">
        <f>IF(animals!AS3&gt;0,animals!AS3,"")</f>
        <v/>
      </c>
      <c r="E23" s="165" t="e">
        <f>IF(animals!#REF!&gt;0,animals!#REF!,"")</f>
        <v>#REF!</v>
      </c>
      <c r="F23" s="165" t="e">
        <f>IF(animals!#REF!&gt;0,animals!#REF!,"")</f>
        <v>#REF!</v>
      </c>
      <c r="G23" s="165" t="str">
        <f>IF(animals!AS6&gt;0,animals!AS6,"")</f>
        <v/>
      </c>
      <c r="H23" s="165" t="str">
        <f>IF(animals!AS7&gt;0,animals!AS7,"")</f>
        <v/>
      </c>
      <c r="I23" s="165" t="str">
        <f>IF(animals!AS8&gt;0,animals!AS8,"")</f>
        <v/>
      </c>
      <c r="J23" s="166" t="str">
        <f>IF(animals!AS9&gt;0,animals!AS9,"")</f>
        <v/>
      </c>
      <c r="K23" s="166" t="str">
        <f>IF(animals!AS11&gt;0,animals!AS11,"")</f>
        <v/>
      </c>
      <c r="L23" s="165" t="str">
        <f>IF(animals!AS12&gt;0,animals!AS12,"")</f>
        <v/>
      </c>
      <c r="M23" s="165" t="e">
        <f>IF(animals!#REF!&gt;0,animals!#REF!,"")</f>
        <v>#REF!</v>
      </c>
      <c r="N23" s="165" t="str">
        <f>IF(animals!AS13&gt;0,animals!AS13,"")</f>
        <v/>
      </c>
      <c r="O23" s="165" t="e">
        <f>IF(animals!#REF!&gt;0,animals!#REF!,"")</f>
        <v>#REF!</v>
      </c>
      <c r="P23" s="165" t="str">
        <f>IF(animals!AS14&gt;0,animals!AS14,"")</f>
        <v/>
      </c>
      <c r="Q23" s="165" t="str">
        <f>IF(animals!AS15&gt;0,animals!AS15,"")</f>
        <v/>
      </c>
      <c r="R23" s="165" t="str">
        <f>IF(animals!AS17&gt;0,animals!AS17,"")</f>
        <v/>
      </c>
      <c r="S23" s="165" t="str">
        <f>IF(animals!AS18&gt;0,animals!AS18,"")</f>
        <v/>
      </c>
      <c r="T23" s="165" t="str">
        <f>IF(animals!AS19&gt;0,animals!AS19,"")</f>
        <v/>
      </c>
      <c r="U23" s="165" t="str">
        <f>IF(animals!AS21&gt;0,animals!AS21,"")</f>
        <v/>
      </c>
      <c r="V23" s="165" t="str">
        <f>IF(animals!AS22&gt;0,animals!AS22,"")</f>
        <v/>
      </c>
      <c r="W23" s="165" t="str">
        <f>IF(animals!AS23&gt;0,animals!AS23,"")</f>
        <v/>
      </c>
      <c r="X23" s="165" t="str">
        <f>IF(animals!AS26&gt;0,animals!AS26,"")</f>
        <v/>
      </c>
      <c r="Y23" s="165" t="str">
        <f>IF(animals!AS27&gt;0,animals!AS27,"")</f>
        <v/>
      </c>
      <c r="Z23" s="165" t="str">
        <f>IF(animals!AS28&gt;0,animals!AS28,"")</f>
        <v/>
      </c>
      <c r="AA23" s="165" t="str">
        <f>IF(animals!AS30&gt;0,animals!AS30,"")</f>
        <v/>
      </c>
      <c r="AB23" s="165" t="str">
        <f>IF(animals!AS31&gt;0,animals!AS31,"")</f>
        <v/>
      </c>
      <c r="AC23" s="165" t="str">
        <f>IF(animals!AS32&gt;0,animals!AS32,"")</f>
        <v/>
      </c>
      <c r="AD23" s="165" t="str">
        <f>IF(animals!AS35&gt;0,animals!AS35,"")</f>
        <v/>
      </c>
      <c r="AE23" s="165" t="str">
        <f>IF(animals!AS36&gt;0,animals!AS36,"")</f>
        <v/>
      </c>
      <c r="AF23" s="165" t="str">
        <f>IF(animals!AS37&gt;0,animals!AS37,"")</f>
        <v/>
      </c>
      <c r="AG23" s="165" t="str">
        <f>IF(animals!AS39&gt;0,animals!AS39,"")</f>
        <v/>
      </c>
      <c r="AH23" s="165" t="str">
        <f>IF(animals!AS40&gt;0,animals!AS40,"")</f>
        <v/>
      </c>
      <c r="AI23" s="165" t="str">
        <f>IF(animals!AS41&gt;0,animals!AS41,"")</f>
        <v/>
      </c>
      <c r="AJ23" s="165" t="str">
        <f>IF(animals!AS44&gt;0,animals!AS44,"")</f>
        <v/>
      </c>
      <c r="AK23" s="165" t="str">
        <f>IF(animals!AS45&gt;0,animals!AS45,"")</f>
        <v/>
      </c>
      <c r="AL23" s="165" t="str">
        <f>IF(animals!AS46&gt;0,animals!AS46,"")</f>
        <v/>
      </c>
      <c r="AM23" s="165" t="str">
        <f>IF(animals!AS48&gt;0,animals!AS48,"")</f>
        <v/>
      </c>
      <c r="AN23" s="165" t="str">
        <f>IF(animals!AS49&gt;0,animals!AS49,"")</f>
        <v/>
      </c>
      <c r="AO23" s="165" t="str">
        <f>IF(animals!AS50&gt;0,animals!AS50,"")</f>
        <v/>
      </c>
    </row>
    <row r="24" spans="1:41" x14ac:dyDescent="0.2">
      <c r="A24" s="177" t="str">
        <f t="shared" si="1"/>
        <v>Crenubiotus salishani sp. nov.</v>
      </c>
      <c r="B24" s="178" t="str">
        <f t="shared" si="1"/>
        <v>Canada.S1916</v>
      </c>
      <c r="C24" s="186">
        <f>animals!AT1</f>
        <v>23</v>
      </c>
      <c r="D24" s="164" t="str">
        <f>IF(animals!AU3&gt;0,animals!AU3,"")</f>
        <v/>
      </c>
      <c r="E24" s="165" t="e">
        <f>IF(animals!#REF!&gt;0,animals!#REF!,"")</f>
        <v>#REF!</v>
      </c>
      <c r="F24" s="165" t="e">
        <f>IF(animals!#REF!&gt;0,animals!#REF!,"")</f>
        <v>#REF!</v>
      </c>
      <c r="G24" s="165" t="str">
        <f>IF(animals!AU6&gt;0,animals!AU6,"")</f>
        <v/>
      </c>
      <c r="H24" s="165" t="str">
        <f>IF(animals!AU7&gt;0,animals!AU7,"")</f>
        <v/>
      </c>
      <c r="I24" s="165" t="str">
        <f>IF(animals!AU8&gt;0,animals!AU8,"")</f>
        <v/>
      </c>
      <c r="J24" s="166" t="str">
        <f>IF(animals!AU9&gt;0,animals!AU9,"")</f>
        <v/>
      </c>
      <c r="K24" s="166" t="str">
        <f>IF(animals!AU11&gt;0,animals!AU11,"")</f>
        <v/>
      </c>
      <c r="L24" s="165" t="str">
        <f>IF(animals!AU12&gt;0,animals!AU12,"")</f>
        <v/>
      </c>
      <c r="M24" s="165" t="e">
        <f>IF(animals!#REF!&gt;0,animals!#REF!,"")</f>
        <v>#REF!</v>
      </c>
      <c r="N24" s="165" t="str">
        <f>IF(animals!AU13&gt;0,animals!AU13,"")</f>
        <v/>
      </c>
      <c r="O24" s="165" t="e">
        <f>IF(animals!#REF!&gt;0,animals!#REF!,"")</f>
        <v>#REF!</v>
      </c>
      <c r="P24" s="165" t="str">
        <f>IF(animals!AU14&gt;0,animals!AU14,"")</f>
        <v/>
      </c>
      <c r="Q24" s="165" t="str">
        <f>IF(animals!AU15&gt;0,animals!AU15,"")</f>
        <v/>
      </c>
      <c r="R24" s="165" t="str">
        <f>IF(animals!AU17&gt;0,animals!AU17,"")</f>
        <v/>
      </c>
      <c r="S24" s="165" t="str">
        <f>IF(animals!AU18&gt;0,animals!AU18,"")</f>
        <v/>
      </c>
      <c r="T24" s="165" t="str">
        <f>IF(animals!AU19&gt;0,animals!AU19,"")</f>
        <v/>
      </c>
      <c r="U24" s="165" t="str">
        <f>IF(animals!AU21&gt;0,animals!AU21,"")</f>
        <v/>
      </c>
      <c r="V24" s="165" t="str">
        <f>IF(animals!AU22&gt;0,animals!AU22,"")</f>
        <v/>
      </c>
      <c r="W24" s="165" t="str">
        <f>IF(animals!AU23&gt;0,animals!AU23,"")</f>
        <v/>
      </c>
      <c r="X24" s="165" t="str">
        <f>IF(animals!AU26&gt;0,animals!AU26,"")</f>
        <v/>
      </c>
      <c r="Y24" s="165" t="str">
        <f>IF(animals!AU27&gt;0,animals!AU27,"")</f>
        <v/>
      </c>
      <c r="Z24" s="165" t="str">
        <f>IF(animals!AU28&gt;0,animals!AU28,"")</f>
        <v/>
      </c>
      <c r="AA24" s="165" t="str">
        <f>IF(animals!AU30&gt;0,animals!AU30,"")</f>
        <v/>
      </c>
      <c r="AB24" s="165" t="str">
        <f>IF(animals!AU31&gt;0,animals!AU31,"")</f>
        <v/>
      </c>
      <c r="AC24" s="165" t="str">
        <f>IF(animals!AU32&gt;0,animals!AU32,"")</f>
        <v/>
      </c>
      <c r="AD24" s="165" t="str">
        <f>IF(animals!AU35&gt;0,animals!AU35,"")</f>
        <v/>
      </c>
      <c r="AE24" s="165" t="str">
        <f>IF(animals!AU36&gt;0,animals!AU36,"")</f>
        <v/>
      </c>
      <c r="AF24" s="165" t="str">
        <f>IF(animals!AU37&gt;0,animals!AU37,"")</f>
        <v/>
      </c>
      <c r="AG24" s="165" t="str">
        <f>IF(animals!AU39&gt;0,animals!AU39,"")</f>
        <v/>
      </c>
      <c r="AH24" s="165" t="str">
        <f>IF(animals!AU40&gt;0,animals!AU40,"")</f>
        <v/>
      </c>
      <c r="AI24" s="165" t="str">
        <f>IF(animals!AU41&gt;0,animals!AU41,"")</f>
        <v/>
      </c>
      <c r="AJ24" s="165" t="str">
        <f>IF(animals!AU44&gt;0,animals!AU44,"")</f>
        <v/>
      </c>
      <c r="AK24" s="165" t="str">
        <f>IF(animals!AU45&gt;0,animals!AU45,"")</f>
        <v/>
      </c>
      <c r="AL24" s="165" t="str">
        <f>IF(animals!AU46&gt;0,animals!AU46,"")</f>
        <v/>
      </c>
      <c r="AM24" s="165" t="str">
        <f>IF(animals!AU48&gt;0,animals!AU48,"")</f>
        <v/>
      </c>
      <c r="AN24" s="165" t="str">
        <f>IF(animals!AU49&gt;0,animals!AU49,"")</f>
        <v/>
      </c>
      <c r="AO24" s="165" t="str">
        <f>IF(animals!AU50&gt;0,animals!AU50,"")</f>
        <v/>
      </c>
    </row>
    <row r="25" spans="1:41" x14ac:dyDescent="0.2">
      <c r="A25" s="177" t="str">
        <f t="shared" si="1"/>
        <v>Crenubiotus salishani sp. nov.</v>
      </c>
      <c r="B25" s="178" t="str">
        <f t="shared" si="1"/>
        <v>Canada.S1916</v>
      </c>
      <c r="C25" s="186">
        <f>animals!AV1</f>
        <v>24</v>
      </c>
      <c r="D25" s="164" t="str">
        <f>IF(animals!AW3&gt;0,animals!AW3,"")</f>
        <v/>
      </c>
      <c r="E25" s="165" t="e">
        <f>IF(animals!#REF!&gt;0,animals!#REF!,"")</f>
        <v>#REF!</v>
      </c>
      <c r="F25" s="165" t="e">
        <f>IF(animals!#REF!&gt;0,animals!#REF!,"")</f>
        <v>#REF!</v>
      </c>
      <c r="G25" s="165" t="str">
        <f>IF(animals!AW6&gt;0,animals!AW6,"")</f>
        <v/>
      </c>
      <c r="H25" s="165" t="str">
        <f>IF(animals!AW7&gt;0,animals!AW7,"")</f>
        <v/>
      </c>
      <c r="I25" s="165" t="str">
        <f>IF(animals!AW8&gt;0,animals!AW8,"")</f>
        <v/>
      </c>
      <c r="J25" s="166" t="str">
        <f>IF(animals!AW9&gt;0,animals!AW9,"")</f>
        <v/>
      </c>
      <c r="K25" s="166" t="str">
        <f>IF(animals!AW11&gt;0,animals!AW11,"")</f>
        <v/>
      </c>
      <c r="L25" s="165" t="str">
        <f>IF(animals!AW12&gt;0,animals!AW12,"")</f>
        <v/>
      </c>
      <c r="M25" s="165" t="e">
        <f>IF(animals!#REF!&gt;0,animals!#REF!,"")</f>
        <v>#REF!</v>
      </c>
      <c r="N25" s="165" t="str">
        <f>IF(animals!AW13&gt;0,animals!AW13,"")</f>
        <v/>
      </c>
      <c r="O25" s="165" t="e">
        <f>IF(animals!#REF!&gt;0,animals!#REF!,"")</f>
        <v>#REF!</v>
      </c>
      <c r="P25" s="165" t="str">
        <f>IF(animals!AW14&gt;0,animals!AW14,"")</f>
        <v/>
      </c>
      <c r="Q25" s="165" t="str">
        <f>IF(animals!AW15&gt;0,animals!AW15,"")</f>
        <v/>
      </c>
      <c r="R25" s="165" t="str">
        <f>IF(animals!AW17&gt;0,animals!AW17,"")</f>
        <v/>
      </c>
      <c r="S25" s="165" t="str">
        <f>IF(animals!AW18&gt;0,animals!AW18,"")</f>
        <v/>
      </c>
      <c r="T25" s="165" t="str">
        <f>IF(animals!AW19&gt;0,animals!AW19,"")</f>
        <v/>
      </c>
      <c r="U25" s="165" t="str">
        <f>IF(animals!AW21&gt;0,animals!AW21,"")</f>
        <v/>
      </c>
      <c r="V25" s="165" t="str">
        <f>IF(animals!AW22&gt;0,animals!AW22,"")</f>
        <v/>
      </c>
      <c r="W25" s="165" t="str">
        <f>IF(animals!AW23&gt;0,animals!AW23,"")</f>
        <v/>
      </c>
      <c r="X25" s="165" t="str">
        <f>IF(animals!AW26&gt;0,animals!AW26,"")</f>
        <v/>
      </c>
      <c r="Y25" s="165" t="str">
        <f>IF(animals!AW27&gt;0,animals!AW27,"")</f>
        <v/>
      </c>
      <c r="Z25" s="165" t="str">
        <f>IF(animals!AW28&gt;0,animals!AW28,"")</f>
        <v/>
      </c>
      <c r="AA25" s="165" t="str">
        <f>IF(animals!AW30&gt;0,animals!AW30,"")</f>
        <v/>
      </c>
      <c r="AB25" s="165" t="str">
        <f>IF(animals!AW31&gt;0,animals!AW31,"")</f>
        <v/>
      </c>
      <c r="AC25" s="165" t="str">
        <f>IF(animals!AW32&gt;0,animals!AW32,"")</f>
        <v/>
      </c>
      <c r="AD25" s="165" t="str">
        <f>IF(animals!AW35&gt;0,animals!AW35,"")</f>
        <v/>
      </c>
      <c r="AE25" s="165" t="str">
        <f>IF(animals!AW36&gt;0,animals!AW36,"")</f>
        <v/>
      </c>
      <c r="AF25" s="165" t="str">
        <f>IF(animals!AW37&gt;0,animals!AW37,"")</f>
        <v/>
      </c>
      <c r="AG25" s="165" t="str">
        <f>IF(animals!AW39&gt;0,animals!AW39,"")</f>
        <v/>
      </c>
      <c r="AH25" s="165" t="str">
        <f>IF(animals!AW40&gt;0,animals!AW40,"")</f>
        <v/>
      </c>
      <c r="AI25" s="165" t="str">
        <f>IF(animals!AW41&gt;0,animals!AW41,"")</f>
        <v/>
      </c>
      <c r="AJ25" s="165" t="str">
        <f>IF(animals!AW44&gt;0,animals!AW44,"")</f>
        <v/>
      </c>
      <c r="AK25" s="165" t="str">
        <f>IF(animals!AW45&gt;0,animals!AW45,"")</f>
        <v/>
      </c>
      <c r="AL25" s="165" t="str">
        <f>IF(animals!AW46&gt;0,animals!AW46,"")</f>
        <v/>
      </c>
      <c r="AM25" s="165" t="str">
        <f>IF(animals!AW48&gt;0,animals!AW48,"")</f>
        <v/>
      </c>
      <c r="AN25" s="165" t="str">
        <f>IF(animals!AW49&gt;0,animals!AW49,"")</f>
        <v/>
      </c>
      <c r="AO25" s="165" t="str">
        <f>IF(animals!AW50&gt;0,animals!AW50,"")</f>
        <v/>
      </c>
    </row>
    <row r="26" spans="1:41" x14ac:dyDescent="0.2">
      <c r="A26" s="177" t="str">
        <f t="shared" si="1"/>
        <v>Crenubiotus salishani sp. nov.</v>
      </c>
      <c r="B26" s="178" t="str">
        <f t="shared" si="1"/>
        <v>Canada.S1916</v>
      </c>
      <c r="C26" s="186">
        <f>animals!AX1</f>
        <v>25</v>
      </c>
      <c r="D26" s="164" t="str">
        <f>IF(animals!AY3&gt;0,animals!AY3,"")</f>
        <v/>
      </c>
      <c r="E26" s="165" t="e">
        <f>IF(animals!#REF!&gt;0,animals!#REF!,"")</f>
        <v>#REF!</v>
      </c>
      <c r="F26" s="165" t="e">
        <f>IF(animals!#REF!&gt;0,animals!#REF!,"")</f>
        <v>#REF!</v>
      </c>
      <c r="G26" s="165" t="str">
        <f>IF(animals!AY6&gt;0,animals!AY6,"")</f>
        <v/>
      </c>
      <c r="H26" s="165" t="str">
        <f>IF(animals!AY7&gt;0,animals!AY7,"")</f>
        <v/>
      </c>
      <c r="I26" s="165" t="str">
        <f>IF(animals!AY8&gt;0,animals!AY8,"")</f>
        <v/>
      </c>
      <c r="J26" s="166" t="str">
        <f>IF(animals!AY9&gt;0,animals!AY9,"")</f>
        <v/>
      </c>
      <c r="K26" s="166" t="str">
        <f>IF(animals!AY11&gt;0,animals!AY11,"")</f>
        <v/>
      </c>
      <c r="L26" s="165" t="str">
        <f>IF(animals!AY12&gt;0,animals!AY12,"")</f>
        <v/>
      </c>
      <c r="M26" s="165" t="e">
        <f>IF(animals!#REF!&gt;0,animals!#REF!,"")</f>
        <v>#REF!</v>
      </c>
      <c r="N26" s="165" t="str">
        <f>IF(animals!AY13&gt;0,animals!AY13,"")</f>
        <v/>
      </c>
      <c r="O26" s="165" t="e">
        <f>IF(animals!#REF!&gt;0,animals!#REF!,"")</f>
        <v>#REF!</v>
      </c>
      <c r="P26" s="165" t="str">
        <f>IF(animals!AY14&gt;0,animals!AY14,"")</f>
        <v/>
      </c>
      <c r="Q26" s="165" t="str">
        <f>IF(animals!AY15&gt;0,animals!AY15,"")</f>
        <v/>
      </c>
      <c r="R26" s="165" t="str">
        <f>IF(animals!AY17&gt;0,animals!AY17,"")</f>
        <v/>
      </c>
      <c r="S26" s="165" t="str">
        <f>IF(animals!AY18&gt;0,animals!AY18,"")</f>
        <v/>
      </c>
      <c r="T26" s="165" t="str">
        <f>IF(animals!AY19&gt;0,animals!AY19,"")</f>
        <v/>
      </c>
      <c r="U26" s="165" t="str">
        <f>IF(animals!AY21&gt;0,animals!AY21,"")</f>
        <v/>
      </c>
      <c r="V26" s="165" t="str">
        <f>IF(animals!AY22&gt;0,animals!AY22,"")</f>
        <v/>
      </c>
      <c r="W26" s="165" t="str">
        <f>IF(animals!AY23&gt;0,animals!AY23,"")</f>
        <v/>
      </c>
      <c r="X26" s="165" t="str">
        <f>IF(animals!AY26&gt;0,animals!AY26,"")</f>
        <v/>
      </c>
      <c r="Y26" s="165" t="str">
        <f>IF(animals!AY27&gt;0,animals!AY27,"")</f>
        <v/>
      </c>
      <c r="Z26" s="165" t="str">
        <f>IF(animals!AY28&gt;0,animals!AY28,"")</f>
        <v/>
      </c>
      <c r="AA26" s="165" t="str">
        <f>IF(animals!AY30&gt;0,animals!AY30,"")</f>
        <v/>
      </c>
      <c r="AB26" s="165" t="str">
        <f>IF(animals!AY31&gt;0,animals!AY31,"")</f>
        <v/>
      </c>
      <c r="AC26" s="165" t="str">
        <f>IF(animals!AY32&gt;0,animals!AY32,"")</f>
        <v/>
      </c>
      <c r="AD26" s="165" t="str">
        <f>IF(animals!AY35&gt;0,animals!AY35,"")</f>
        <v/>
      </c>
      <c r="AE26" s="165" t="str">
        <f>IF(animals!AY36&gt;0,animals!AY36,"")</f>
        <v/>
      </c>
      <c r="AF26" s="165" t="str">
        <f>IF(animals!AY37&gt;0,animals!AY37,"")</f>
        <v/>
      </c>
      <c r="AG26" s="165" t="str">
        <f>IF(animals!AY39&gt;0,animals!AY39,"")</f>
        <v/>
      </c>
      <c r="AH26" s="165" t="str">
        <f>IF(animals!AY40&gt;0,animals!AY40,"")</f>
        <v/>
      </c>
      <c r="AI26" s="165" t="str">
        <f>IF(animals!AY41&gt;0,animals!AY41,"")</f>
        <v/>
      </c>
      <c r="AJ26" s="165" t="str">
        <f>IF(animals!AY44&gt;0,animals!AY44,"")</f>
        <v/>
      </c>
      <c r="AK26" s="165" t="str">
        <f>IF(animals!AY45&gt;0,animals!AY45,"")</f>
        <v/>
      </c>
      <c r="AL26" s="165" t="str">
        <f>IF(animals!AY46&gt;0,animals!AY46,"")</f>
        <v/>
      </c>
      <c r="AM26" s="165" t="str">
        <f>IF(animals!AY48&gt;0,animals!AY48,"")</f>
        <v/>
      </c>
      <c r="AN26" s="165" t="str">
        <f>IF(animals!AY49&gt;0,animals!AY49,"")</f>
        <v/>
      </c>
      <c r="AO26" s="165" t="str">
        <f>IF(animals!AY50&gt;0,animals!AY50,"")</f>
        <v/>
      </c>
    </row>
    <row r="27" spans="1:41" x14ac:dyDescent="0.2">
      <c r="A27" s="177" t="str">
        <f t="shared" si="1"/>
        <v>Crenubiotus salishani sp. nov.</v>
      </c>
      <c r="B27" s="178" t="str">
        <f t="shared" si="1"/>
        <v>Canada.S1916</v>
      </c>
      <c r="C27" s="186">
        <f>animals!AZ1</f>
        <v>26</v>
      </c>
      <c r="D27" s="164" t="str">
        <f>IF(animals!BA3&gt;0,animals!BA3,"")</f>
        <v/>
      </c>
      <c r="E27" s="165" t="e">
        <f>IF(animals!#REF!&gt;0,animals!#REF!,"")</f>
        <v>#REF!</v>
      </c>
      <c r="F27" s="165" t="e">
        <f>IF(animals!#REF!&gt;0,animals!#REF!,"")</f>
        <v>#REF!</v>
      </c>
      <c r="G27" s="165" t="str">
        <f>IF(animals!BA6&gt;0,animals!BA6,"")</f>
        <v/>
      </c>
      <c r="H27" s="165" t="str">
        <f>IF(animals!BA7&gt;0,animals!BA7,"")</f>
        <v/>
      </c>
      <c r="I27" s="165" t="str">
        <f>IF(animals!BA8&gt;0,animals!BA8,"")</f>
        <v/>
      </c>
      <c r="J27" s="166" t="str">
        <f>IF(animals!BA9&gt;0,animals!BA9,"")</f>
        <v/>
      </c>
      <c r="K27" s="166" t="str">
        <f>IF(animals!BA11&gt;0,animals!BA11,"")</f>
        <v/>
      </c>
      <c r="L27" s="165" t="str">
        <f>IF(animals!BA12&gt;0,animals!BA12,"")</f>
        <v/>
      </c>
      <c r="M27" s="165" t="e">
        <f>IF(animals!#REF!&gt;0,animals!#REF!,"")</f>
        <v>#REF!</v>
      </c>
      <c r="N27" s="165" t="str">
        <f>IF(animals!BA13&gt;0,animals!BA13,"")</f>
        <v/>
      </c>
      <c r="O27" s="165" t="e">
        <f>IF(animals!#REF!&gt;0,animals!#REF!,"")</f>
        <v>#REF!</v>
      </c>
      <c r="P27" s="165" t="str">
        <f>IF(animals!BA14&gt;0,animals!BA14,"")</f>
        <v/>
      </c>
      <c r="Q27" s="165" t="str">
        <f>IF(animals!BA15&gt;0,animals!BA15,"")</f>
        <v/>
      </c>
      <c r="R27" s="165" t="str">
        <f>IF(animals!BA17&gt;0,animals!BA17,"")</f>
        <v/>
      </c>
      <c r="S27" s="165" t="str">
        <f>IF(animals!BA18&gt;0,animals!BA18,"")</f>
        <v/>
      </c>
      <c r="T27" s="165" t="str">
        <f>IF(animals!BA19&gt;0,animals!BA19,"")</f>
        <v/>
      </c>
      <c r="U27" s="165" t="str">
        <f>IF(animals!BA21&gt;0,animals!BA21,"")</f>
        <v/>
      </c>
      <c r="V27" s="165" t="str">
        <f>IF(animals!BA22&gt;0,animals!BA22,"")</f>
        <v/>
      </c>
      <c r="W27" s="165" t="str">
        <f>IF(animals!BA23&gt;0,animals!BA23,"")</f>
        <v/>
      </c>
      <c r="X27" s="165" t="str">
        <f>IF(animals!BA26&gt;0,animals!BA26,"")</f>
        <v/>
      </c>
      <c r="Y27" s="165" t="str">
        <f>IF(animals!BA27&gt;0,animals!BA27,"")</f>
        <v/>
      </c>
      <c r="Z27" s="165" t="str">
        <f>IF(animals!BA28&gt;0,animals!BA28,"")</f>
        <v/>
      </c>
      <c r="AA27" s="165" t="str">
        <f>IF(animals!BA30&gt;0,animals!BA30,"")</f>
        <v/>
      </c>
      <c r="AB27" s="165" t="str">
        <f>IF(animals!BA31&gt;0,animals!BA31,"")</f>
        <v/>
      </c>
      <c r="AC27" s="165" t="str">
        <f>IF(animals!BA32&gt;0,animals!BA32,"")</f>
        <v/>
      </c>
      <c r="AD27" s="165" t="str">
        <f>IF(animals!BA35&gt;0,animals!BA35,"")</f>
        <v/>
      </c>
      <c r="AE27" s="165" t="str">
        <f>IF(animals!BA36&gt;0,animals!BA36,"")</f>
        <v/>
      </c>
      <c r="AF27" s="165" t="str">
        <f>IF(animals!BA37&gt;0,animals!BA37,"")</f>
        <v/>
      </c>
      <c r="AG27" s="165" t="str">
        <f>IF(animals!BA39&gt;0,animals!BA39,"")</f>
        <v/>
      </c>
      <c r="AH27" s="165" t="str">
        <f>IF(animals!BA40&gt;0,animals!BA40,"")</f>
        <v/>
      </c>
      <c r="AI27" s="165" t="str">
        <f>IF(animals!BA41&gt;0,animals!BA41,"")</f>
        <v/>
      </c>
      <c r="AJ27" s="165" t="str">
        <f>IF(animals!BA44&gt;0,animals!BA44,"")</f>
        <v/>
      </c>
      <c r="AK27" s="165" t="str">
        <f>IF(animals!BA45&gt;0,animals!BA45,"")</f>
        <v/>
      </c>
      <c r="AL27" s="165" t="str">
        <f>IF(animals!BA46&gt;0,animals!BA46,"")</f>
        <v/>
      </c>
      <c r="AM27" s="165" t="str">
        <f>IF(animals!BA48&gt;0,animals!BA48,"")</f>
        <v/>
      </c>
      <c r="AN27" s="165" t="str">
        <f>IF(animals!BA49&gt;0,animals!BA49,"")</f>
        <v/>
      </c>
      <c r="AO27" s="165" t="str">
        <f>IF(animals!BA50&gt;0,animals!BA50,"")</f>
        <v/>
      </c>
    </row>
    <row r="28" spans="1:41" x14ac:dyDescent="0.2">
      <c r="A28" s="177" t="str">
        <f t="shared" si="1"/>
        <v>Crenubiotus salishani sp. nov.</v>
      </c>
      <c r="B28" s="178" t="str">
        <f t="shared" si="1"/>
        <v>Canada.S1916</v>
      </c>
      <c r="C28" s="186">
        <f>animals!BB1</f>
        <v>27</v>
      </c>
      <c r="D28" s="164" t="str">
        <f>IF(animals!BC3&gt;0,animals!BC3,"")</f>
        <v/>
      </c>
      <c r="E28" s="165" t="e">
        <f>IF(animals!#REF!&gt;0,animals!#REF!,"")</f>
        <v>#REF!</v>
      </c>
      <c r="F28" s="165" t="e">
        <f>IF(animals!#REF!&gt;0,animals!#REF!,"")</f>
        <v>#REF!</v>
      </c>
      <c r="G28" s="165" t="str">
        <f>IF(animals!BC6&gt;0,animals!BC6,"")</f>
        <v/>
      </c>
      <c r="H28" s="165" t="str">
        <f>IF(animals!BC7&gt;0,animals!BC7,"")</f>
        <v/>
      </c>
      <c r="I28" s="165" t="str">
        <f>IF(animals!BC8&gt;0,animals!BC8,"")</f>
        <v/>
      </c>
      <c r="J28" s="166" t="str">
        <f>IF(animals!BC9&gt;0,animals!BC9,"")</f>
        <v/>
      </c>
      <c r="K28" s="166" t="str">
        <f>IF(animals!BC11&gt;0,animals!BC11,"")</f>
        <v/>
      </c>
      <c r="L28" s="165" t="str">
        <f>IF(animals!BC12&gt;0,animals!BC12,"")</f>
        <v/>
      </c>
      <c r="M28" s="165" t="e">
        <f>IF(animals!#REF!&gt;0,animals!#REF!,"")</f>
        <v>#REF!</v>
      </c>
      <c r="N28" s="165" t="str">
        <f>IF(animals!BC13&gt;0,animals!BC13,"")</f>
        <v/>
      </c>
      <c r="O28" s="165" t="e">
        <f>IF(animals!#REF!&gt;0,animals!#REF!,"")</f>
        <v>#REF!</v>
      </c>
      <c r="P28" s="165" t="str">
        <f>IF(animals!BC14&gt;0,animals!BC14,"")</f>
        <v/>
      </c>
      <c r="Q28" s="165" t="str">
        <f>IF(animals!BC15&gt;0,animals!BC15,"")</f>
        <v/>
      </c>
      <c r="R28" s="165" t="str">
        <f>IF(animals!BC17&gt;0,animals!BC17,"")</f>
        <v/>
      </c>
      <c r="S28" s="165" t="str">
        <f>IF(animals!BC18&gt;0,animals!BC18,"")</f>
        <v/>
      </c>
      <c r="T28" s="165" t="str">
        <f>IF(animals!BC19&gt;0,animals!BC19,"")</f>
        <v/>
      </c>
      <c r="U28" s="165" t="str">
        <f>IF(animals!BC21&gt;0,animals!BC21,"")</f>
        <v/>
      </c>
      <c r="V28" s="165" t="str">
        <f>IF(animals!BC22&gt;0,animals!BC22,"")</f>
        <v/>
      </c>
      <c r="W28" s="165" t="str">
        <f>IF(animals!BC23&gt;0,animals!BC23,"")</f>
        <v/>
      </c>
      <c r="X28" s="165" t="str">
        <f>IF(animals!BC26&gt;0,animals!BC26,"")</f>
        <v/>
      </c>
      <c r="Y28" s="165" t="str">
        <f>IF(animals!BC27&gt;0,animals!BC27,"")</f>
        <v/>
      </c>
      <c r="Z28" s="165" t="str">
        <f>IF(animals!BC28&gt;0,animals!BC28,"")</f>
        <v/>
      </c>
      <c r="AA28" s="165" t="str">
        <f>IF(animals!BC30&gt;0,animals!BC30,"")</f>
        <v/>
      </c>
      <c r="AB28" s="165" t="str">
        <f>IF(animals!BC31&gt;0,animals!BC31,"")</f>
        <v/>
      </c>
      <c r="AC28" s="165" t="str">
        <f>IF(animals!BC32&gt;0,animals!BC32,"")</f>
        <v/>
      </c>
      <c r="AD28" s="165" t="str">
        <f>IF(animals!BC35&gt;0,animals!BC35,"")</f>
        <v/>
      </c>
      <c r="AE28" s="165" t="str">
        <f>IF(animals!BC36&gt;0,animals!BC36,"")</f>
        <v/>
      </c>
      <c r="AF28" s="165" t="str">
        <f>IF(animals!BC37&gt;0,animals!BC37,"")</f>
        <v/>
      </c>
      <c r="AG28" s="165" t="str">
        <f>IF(animals!BC39&gt;0,animals!BC39,"")</f>
        <v/>
      </c>
      <c r="AH28" s="165" t="str">
        <f>IF(animals!BC40&gt;0,animals!BC40,"")</f>
        <v/>
      </c>
      <c r="AI28" s="165" t="str">
        <f>IF(animals!BC41&gt;0,animals!BC41,"")</f>
        <v/>
      </c>
      <c r="AJ28" s="165" t="str">
        <f>IF(animals!BC44&gt;0,animals!BC44,"")</f>
        <v/>
      </c>
      <c r="AK28" s="165" t="str">
        <f>IF(animals!BC45&gt;0,animals!BC45,"")</f>
        <v/>
      </c>
      <c r="AL28" s="165" t="str">
        <f>IF(animals!BC46&gt;0,animals!BC46,"")</f>
        <v/>
      </c>
      <c r="AM28" s="165" t="str">
        <f>IF(animals!BC48&gt;0,animals!BC48,"")</f>
        <v/>
      </c>
      <c r="AN28" s="165" t="str">
        <f>IF(animals!BC49&gt;0,animals!BC49,"")</f>
        <v/>
      </c>
      <c r="AO28" s="165" t="str">
        <f>IF(animals!BC50&gt;0,animals!BC50,"")</f>
        <v/>
      </c>
    </row>
    <row r="29" spans="1:41" x14ac:dyDescent="0.2">
      <c r="A29" s="177" t="str">
        <f t="shared" si="1"/>
        <v>Crenubiotus salishani sp. nov.</v>
      </c>
      <c r="B29" s="178" t="str">
        <f t="shared" si="1"/>
        <v>Canada.S1916</v>
      </c>
      <c r="C29" s="186">
        <f>animals!BD1</f>
        <v>28</v>
      </c>
      <c r="D29" s="164" t="str">
        <f>IF(animals!BE3&gt;0,animals!BE3,"")</f>
        <v/>
      </c>
      <c r="E29" s="165" t="e">
        <f>IF(animals!#REF!&gt;0,animals!#REF!,"")</f>
        <v>#REF!</v>
      </c>
      <c r="F29" s="165" t="e">
        <f>IF(animals!#REF!&gt;0,animals!#REF!,"")</f>
        <v>#REF!</v>
      </c>
      <c r="G29" s="165" t="str">
        <f>IF(animals!BE6&gt;0,animals!BE6,"")</f>
        <v/>
      </c>
      <c r="H29" s="165" t="str">
        <f>IF(animals!BE7&gt;0,animals!BE7,"")</f>
        <v/>
      </c>
      <c r="I29" s="165" t="str">
        <f>IF(animals!BE8&gt;0,animals!BE8,"")</f>
        <v/>
      </c>
      <c r="J29" s="166" t="str">
        <f>IF(animals!BE9&gt;0,animals!BE9,"")</f>
        <v/>
      </c>
      <c r="K29" s="166" t="str">
        <f>IF(animals!BE11&gt;0,animals!BE11,"")</f>
        <v/>
      </c>
      <c r="L29" s="165" t="str">
        <f>IF(animals!BE12&gt;0,animals!BE12,"")</f>
        <v/>
      </c>
      <c r="M29" s="165" t="e">
        <f>IF(animals!#REF!&gt;0,animals!#REF!,"")</f>
        <v>#REF!</v>
      </c>
      <c r="N29" s="165" t="str">
        <f>IF(animals!BE13&gt;0,animals!BE13,"")</f>
        <v/>
      </c>
      <c r="O29" s="165" t="e">
        <f>IF(animals!#REF!&gt;0,animals!#REF!,"")</f>
        <v>#REF!</v>
      </c>
      <c r="P29" s="165" t="str">
        <f>IF(animals!BE14&gt;0,animals!BE14,"")</f>
        <v/>
      </c>
      <c r="Q29" s="165" t="str">
        <f>IF(animals!BE15&gt;0,animals!BE15,"")</f>
        <v/>
      </c>
      <c r="R29" s="165" t="str">
        <f>IF(animals!BE17&gt;0,animals!BE17,"")</f>
        <v/>
      </c>
      <c r="S29" s="165" t="str">
        <f>IF(animals!BE18&gt;0,animals!BE18,"")</f>
        <v/>
      </c>
      <c r="T29" s="165" t="str">
        <f>IF(animals!BE19&gt;0,animals!BE19,"")</f>
        <v/>
      </c>
      <c r="U29" s="165" t="str">
        <f>IF(animals!BE21&gt;0,animals!BE21,"")</f>
        <v/>
      </c>
      <c r="V29" s="165" t="str">
        <f>IF(animals!BE22&gt;0,animals!BE22,"")</f>
        <v/>
      </c>
      <c r="W29" s="165" t="str">
        <f>IF(animals!BE23&gt;0,animals!BE23,"")</f>
        <v/>
      </c>
      <c r="X29" s="165" t="str">
        <f>IF(animals!BE26&gt;0,animals!BE26,"")</f>
        <v/>
      </c>
      <c r="Y29" s="165" t="str">
        <f>IF(animals!BE27&gt;0,animals!BE27,"")</f>
        <v/>
      </c>
      <c r="Z29" s="165" t="str">
        <f>IF(animals!BE28&gt;0,animals!BE28,"")</f>
        <v/>
      </c>
      <c r="AA29" s="165" t="str">
        <f>IF(animals!BE30&gt;0,animals!BE30,"")</f>
        <v/>
      </c>
      <c r="AB29" s="165" t="str">
        <f>IF(animals!BE31&gt;0,animals!BE31,"")</f>
        <v/>
      </c>
      <c r="AC29" s="165" t="str">
        <f>IF(animals!BE32&gt;0,animals!BE32,"")</f>
        <v/>
      </c>
      <c r="AD29" s="165" t="str">
        <f>IF(animals!BE35&gt;0,animals!BE35,"")</f>
        <v/>
      </c>
      <c r="AE29" s="165" t="str">
        <f>IF(animals!BE36&gt;0,animals!BE36,"")</f>
        <v/>
      </c>
      <c r="AF29" s="165" t="str">
        <f>IF(animals!BE37&gt;0,animals!BE37,"")</f>
        <v/>
      </c>
      <c r="AG29" s="165" t="str">
        <f>IF(animals!BE39&gt;0,animals!BE39,"")</f>
        <v/>
      </c>
      <c r="AH29" s="165" t="str">
        <f>IF(animals!BE40&gt;0,animals!BE40,"")</f>
        <v/>
      </c>
      <c r="AI29" s="165" t="str">
        <f>IF(animals!BE41&gt;0,animals!BE41,"")</f>
        <v/>
      </c>
      <c r="AJ29" s="165" t="str">
        <f>IF(animals!BE44&gt;0,animals!BE44,"")</f>
        <v/>
      </c>
      <c r="AK29" s="165" t="str">
        <f>IF(animals!BE45&gt;0,animals!BE45,"")</f>
        <v/>
      </c>
      <c r="AL29" s="165" t="str">
        <f>IF(animals!BE46&gt;0,animals!BE46,"")</f>
        <v/>
      </c>
      <c r="AM29" s="165" t="str">
        <f>IF(animals!BE48&gt;0,animals!BE48,"")</f>
        <v/>
      </c>
      <c r="AN29" s="165" t="str">
        <f>IF(animals!BE49&gt;0,animals!BE49,"")</f>
        <v/>
      </c>
      <c r="AO29" s="165" t="str">
        <f>IF(animals!BE50&gt;0,animals!BE50,"")</f>
        <v/>
      </c>
    </row>
    <row r="30" spans="1:41" x14ac:dyDescent="0.2">
      <c r="A30" s="177" t="str">
        <f t="shared" si="1"/>
        <v>Crenubiotus salishani sp. nov.</v>
      </c>
      <c r="B30" s="178" t="str">
        <f t="shared" si="1"/>
        <v>Canada.S1916</v>
      </c>
      <c r="C30" s="186">
        <f>animals!BF1</f>
        <v>29</v>
      </c>
      <c r="D30" s="164" t="str">
        <f>IF(animals!BG3&gt;0,animals!BG3,"")</f>
        <v/>
      </c>
      <c r="E30" s="165" t="e">
        <f>IF(animals!#REF!&gt;0,animals!#REF!,"")</f>
        <v>#REF!</v>
      </c>
      <c r="F30" s="165" t="e">
        <f>IF(animals!#REF!&gt;0,animals!#REF!,"")</f>
        <v>#REF!</v>
      </c>
      <c r="G30" s="165" t="str">
        <f>IF(animals!BG6&gt;0,animals!BG6,"")</f>
        <v/>
      </c>
      <c r="H30" s="165" t="str">
        <f>IF(animals!BG7&gt;0,animals!BG7,"")</f>
        <v/>
      </c>
      <c r="I30" s="165" t="str">
        <f>IF(animals!BG8&gt;0,animals!BG8,"")</f>
        <v/>
      </c>
      <c r="J30" s="166" t="str">
        <f>IF(animals!BG9&gt;0,animals!BG9,"")</f>
        <v/>
      </c>
      <c r="K30" s="166" t="str">
        <f>IF(animals!BG11&gt;0,animals!BG11,"")</f>
        <v/>
      </c>
      <c r="L30" s="165" t="str">
        <f>IF(animals!BG12&gt;0,animals!BG12,"")</f>
        <v/>
      </c>
      <c r="M30" s="165" t="e">
        <f>IF(animals!#REF!&gt;0,animals!#REF!,"")</f>
        <v>#REF!</v>
      </c>
      <c r="N30" s="165" t="str">
        <f>IF(animals!BG13&gt;0,animals!BG13,"")</f>
        <v/>
      </c>
      <c r="O30" s="165" t="e">
        <f>IF(animals!#REF!&gt;0,animals!#REF!,"")</f>
        <v>#REF!</v>
      </c>
      <c r="P30" s="165" t="str">
        <f>IF(animals!BG14&gt;0,animals!BG14,"")</f>
        <v/>
      </c>
      <c r="Q30" s="165" t="str">
        <f>IF(animals!BG15&gt;0,animals!BG15,"")</f>
        <v/>
      </c>
      <c r="R30" s="165" t="str">
        <f>IF(animals!BG17&gt;0,animals!BG17,"")</f>
        <v/>
      </c>
      <c r="S30" s="165" t="str">
        <f>IF(animals!BG18&gt;0,animals!BG18,"")</f>
        <v/>
      </c>
      <c r="T30" s="165" t="str">
        <f>IF(animals!BG19&gt;0,animals!BG19,"")</f>
        <v/>
      </c>
      <c r="U30" s="165" t="str">
        <f>IF(animals!BG21&gt;0,animals!BG21,"")</f>
        <v/>
      </c>
      <c r="V30" s="165" t="str">
        <f>IF(animals!BG22&gt;0,animals!BG22,"")</f>
        <v/>
      </c>
      <c r="W30" s="165" t="str">
        <f>IF(animals!BG23&gt;0,animals!BG23,"")</f>
        <v/>
      </c>
      <c r="X30" s="165" t="str">
        <f>IF(animals!BG26&gt;0,animals!BG26,"")</f>
        <v/>
      </c>
      <c r="Y30" s="165" t="str">
        <f>IF(animals!BG27&gt;0,animals!BG27,"")</f>
        <v/>
      </c>
      <c r="Z30" s="165" t="str">
        <f>IF(animals!BG28&gt;0,animals!BG28,"")</f>
        <v/>
      </c>
      <c r="AA30" s="165" t="str">
        <f>IF(animals!BG30&gt;0,animals!BG30,"")</f>
        <v/>
      </c>
      <c r="AB30" s="165" t="str">
        <f>IF(animals!BG31&gt;0,animals!BG31,"")</f>
        <v/>
      </c>
      <c r="AC30" s="165" t="str">
        <f>IF(animals!BG32&gt;0,animals!BG32,"")</f>
        <v/>
      </c>
      <c r="AD30" s="165" t="str">
        <f>IF(animals!BG35&gt;0,animals!BG35,"")</f>
        <v/>
      </c>
      <c r="AE30" s="165" t="str">
        <f>IF(animals!BG36&gt;0,animals!BG36,"")</f>
        <v/>
      </c>
      <c r="AF30" s="165" t="str">
        <f>IF(animals!BG37&gt;0,animals!BG37,"")</f>
        <v/>
      </c>
      <c r="AG30" s="165" t="str">
        <f>IF(animals!BG39&gt;0,animals!BG39,"")</f>
        <v/>
      </c>
      <c r="AH30" s="165" t="str">
        <f>IF(animals!BG40&gt;0,animals!BG40,"")</f>
        <v/>
      </c>
      <c r="AI30" s="165" t="str">
        <f>IF(animals!BG41&gt;0,animals!BG41,"")</f>
        <v/>
      </c>
      <c r="AJ30" s="165" t="str">
        <f>IF(animals!BG44&gt;0,animals!BG44,"")</f>
        <v/>
      </c>
      <c r="AK30" s="165" t="str">
        <f>IF(animals!BG45&gt;0,animals!BG45,"")</f>
        <v/>
      </c>
      <c r="AL30" s="165" t="str">
        <f>IF(animals!BG46&gt;0,animals!BG46,"")</f>
        <v/>
      </c>
      <c r="AM30" s="165" t="str">
        <f>IF(animals!BG48&gt;0,animals!BG48,"")</f>
        <v/>
      </c>
      <c r="AN30" s="165" t="str">
        <f>IF(animals!BG49&gt;0,animals!BG49,"")</f>
        <v/>
      </c>
      <c r="AO30" s="165" t="str">
        <f>IF(animals!BG50&gt;0,animals!BG50,"")</f>
        <v/>
      </c>
    </row>
    <row r="31" spans="1:41" x14ac:dyDescent="0.2">
      <c r="A31" s="177" t="str">
        <f t="shared" si="1"/>
        <v>Crenubiotus salishani sp. nov.</v>
      </c>
      <c r="B31" s="178" t="str">
        <f t="shared" si="1"/>
        <v>Canada.S1916</v>
      </c>
      <c r="C31" s="186">
        <f>animals!BH1</f>
        <v>30</v>
      </c>
      <c r="D31" s="164" t="str">
        <f>IF(animals!BI3&gt;0,animals!BI3,"")</f>
        <v/>
      </c>
      <c r="E31" s="165" t="e">
        <f>IF(animals!#REF!&gt;0,animals!#REF!,"")</f>
        <v>#REF!</v>
      </c>
      <c r="F31" s="165" t="e">
        <f>IF(animals!#REF!&gt;0,animals!#REF!,"")</f>
        <v>#REF!</v>
      </c>
      <c r="G31" s="165" t="str">
        <f>IF(animals!BI6&gt;0,animals!BI6,"")</f>
        <v/>
      </c>
      <c r="H31" s="165" t="str">
        <f>IF(animals!BI7&gt;0,animals!BI7,"")</f>
        <v/>
      </c>
      <c r="I31" s="165" t="str">
        <f>IF(animals!BI8&gt;0,animals!BI8,"")</f>
        <v/>
      </c>
      <c r="J31" s="166" t="str">
        <f>IF(animals!BI9&gt;0,animals!BI9,"")</f>
        <v/>
      </c>
      <c r="K31" s="166" t="str">
        <f>IF(animals!BI11&gt;0,animals!BI11,"")</f>
        <v/>
      </c>
      <c r="L31" s="165" t="str">
        <f>IF(animals!BI12&gt;0,animals!BI12,"")</f>
        <v/>
      </c>
      <c r="M31" s="165" t="e">
        <f>IF(animals!#REF!&gt;0,animals!#REF!,"")</f>
        <v>#REF!</v>
      </c>
      <c r="N31" s="165" t="str">
        <f>IF(animals!BI13&gt;0,animals!BI13,"")</f>
        <v/>
      </c>
      <c r="O31" s="165" t="e">
        <f>IF(animals!#REF!&gt;0,animals!#REF!,"")</f>
        <v>#REF!</v>
      </c>
      <c r="P31" s="165" t="str">
        <f>IF(animals!BI14&gt;0,animals!BI14,"")</f>
        <v/>
      </c>
      <c r="Q31" s="165" t="str">
        <f>IF(animals!BI15&gt;0,animals!BI15,"")</f>
        <v/>
      </c>
      <c r="R31" s="165" t="str">
        <f>IF(animals!BI17&gt;0,animals!BI17,"")</f>
        <v/>
      </c>
      <c r="S31" s="165" t="str">
        <f>IF(animals!BI18&gt;0,animals!BI18,"")</f>
        <v/>
      </c>
      <c r="T31" s="165" t="str">
        <f>IF(animals!BI19&gt;0,animals!BI19,"")</f>
        <v/>
      </c>
      <c r="U31" s="165" t="str">
        <f>IF(animals!BI21&gt;0,animals!BI21,"")</f>
        <v/>
      </c>
      <c r="V31" s="165" t="str">
        <f>IF(animals!BI22&gt;0,animals!BI22,"")</f>
        <v/>
      </c>
      <c r="W31" s="165" t="str">
        <f>IF(animals!BI23&gt;0,animals!BI23,"")</f>
        <v/>
      </c>
      <c r="X31" s="165" t="str">
        <f>IF(animals!BI26&gt;0,animals!BI26,"")</f>
        <v/>
      </c>
      <c r="Y31" s="165" t="str">
        <f>IF(animals!BI27&gt;0,animals!BI27,"")</f>
        <v/>
      </c>
      <c r="Z31" s="165" t="str">
        <f>IF(animals!BI28&gt;0,animals!BI28,"")</f>
        <v/>
      </c>
      <c r="AA31" s="165" t="str">
        <f>IF(animals!BI30&gt;0,animals!BI30,"")</f>
        <v/>
      </c>
      <c r="AB31" s="165" t="str">
        <f>IF(animals!BI31&gt;0,animals!BI31,"")</f>
        <v/>
      </c>
      <c r="AC31" s="165" t="str">
        <f>IF(animals!BI32&gt;0,animals!BI32,"")</f>
        <v/>
      </c>
      <c r="AD31" s="165" t="str">
        <f>IF(animals!BI35&gt;0,animals!BI35,"")</f>
        <v/>
      </c>
      <c r="AE31" s="165" t="str">
        <f>IF(animals!BI36&gt;0,animals!BI36,"")</f>
        <v/>
      </c>
      <c r="AF31" s="165" t="str">
        <f>IF(animals!BI37&gt;0,animals!BI37,"")</f>
        <v/>
      </c>
      <c r="AG31" s="165" t="str">
        <f>IF(animals!BI39&gt;0,animals!BI39,"")</f>
        <v/>
      </c>
      <c r="AH31" s="165" t="str">
        <f>IF(animals!BI40&gt;0,animals!BI40,"")</f>
        <v/>
      </c>
      <c r="AI31" s="165" t="str">
        <f>IF(animals!BI41&gt;0,animals!BI41,"")</f>
        <v/>
      </c>
      <c r="AJ31" s="165" t="str">
        <f>IF(animals!BI44&gt;0,animals!BI44,"")</f>
        <v/>
      </c>
      <c r="AK31" s="165" t="str">
        <f>IF(animals!BI45&gt;0,animals!BI45,"")</f>
        <v/>
      </c>
      <c r="AL31" s="165" t="str">
        <f>IF(animals!BI46&gt;0,animals!BI46,"")</f>
        <v/>
      </c>
      <c r="AM31" s="165" t="str">
        <f>IF(animals!BI48&gt;0,animals!BI48,"")</f>
        <v/>
      </c>
      <c r="AN31" s="165" t="str">
        <f>IF(animals!BI49&gt;0,animals!BI49,"")</f>
        <v/>
      </c>
      <c r="AO31" s="165" t="str">
        <f>IF(animals!BI50&gt;0,animals!BI50,"")</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4"/>
  <sheetViews>
    <sheetView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183" customWidth="1"/>
    <col min="2" max="2" width="16.85546875" style="184" customWidth="1"/>
    <col min="3" max="3" width="9.140625" style="185"/>
    <col min="4" max="11" width="17" style="167" customWidth="1"/>
    <col min="12" max="16384" width="9.140625" style="132"/>
  </cols>
  <sheetData>
    <row r="1" spans="1:11" ht="38.25" x14ac:dyDescent="0.2">
      <c r="A1" s="177" t="s">
        <v>6</v>
      </c>
      <c r="B1" s="178" t="s">
        <v>7</v>
      </c>
      <c r="C1" s="179" t="s">
        <v>84</v>
      </c>
      <c r="D1" s="131" t="s">
        <v>60</v>
      </c>
      <c r="E1" s="131" t="s">
        <v>61</v>
      </c>
      <c r="F1" s="131" t="s">
        <v>62</v>
      </c>
      <c r="G1" s="131" t="s">
        <v>63</v>
      </c>
      <c r="H1" s="131" t="s">
        <v>64</v>
      </c>
      <c r="I1" s="131" t="s">
        <v>65</v>
      </c>
      <c r="J1" s="131" t="s">
        <v>66</v>
      </c>
      <c r="K1" s="131" t="s">
        <v>67</v>
      </c>
    </row>
    <row r="2" spans="1:11" x14ac:dyDescent="0.2">
      <c r="A2" s="180" t="str">
        <f>'general info'!D2</f>
        <v>Crenubiotus salishani sp. nov.</v>
      </c>
      <c r="B2" s="181" t="str">
        <f>'general info'!D3</f>
        <v>Canada.S1916</v>
      </c>
      <c r="C2" s="182" t="str">
        <f>eggs!B1</f>
        <v>RBCM 022-00002-002 S1916_SL3</v>
      </c>
      <c r="D2" s="168">
        <f>IF(eggs!B2&gt;0,eggs!B2,"")</f>
        <v>55.91</v>
      </c>
      <c r="E2" s="169">
        <f>IF(eggs!B3&gt;0,eggs!B3,"")</f>
        <v>68.92</v>
      </c>
      <c r="F2" s="169">
        <f>IF(SUM(eggs!B4:B6)&gt;0,AVERAGE(eggs!B4:B6),"")</f>
        <v>6.3733333333333322</v>
      </c>
      <c r="G2" s="169">
        <f>IF(SUM(eggs!B7:B9)&gt;0,AVERAGE(eggs!B7:B9),"")</f>
        <v>4.72</v>
      </c>
      <c r="H2" s="170">
        <f>IF(SUM(eggs!B10:B12)&gt;0,AVERAGE(eggs!B10:B12),"")</f>
        <v>0.74559663106461127</v>
      </c>
      <c r="I2" s="169" t="e">
        <f>IF(SUM(eggs!#REF!)&gt;0,AVERAGE(eggs!#REF!),"")</f>
        <v>#REF!</v>
      </c>
      <c r="J2" s="169">
        <f>IF(SUM(eggs!B13:B15)&gt;0,AVERAGE(eggs!B13:B15),"")</f>
        <v>2.8733333333333331</v>
      </c>
      <c r="K2" s="169">
        <f>IF(eggs!B16&gt;0,eggs!B16,"")</f>
        <v>19</v>
      </c>
    </row>
    <row r="3" spans="1:11" x14ac:dyDescent="0.2">
      <c r="A3" s="177" t="str">
        <f>A$2</f>
        <v>Crenubiotus salishani sp. nov.</v>
      </c>
      <c r="B3" s="178" t="str">
        <f t="shared" ref="A3:B19" si="0">B$2</f>
        <v>Canada.S1916</v>
      </c>
      <c r="C3" s="182" t="str">
        <f>eggs!C1</f>
        <v>RBCM 022-00002-002 S1916_SL3</v>
      </c>
      <c r="D3" s="168">
        <f>IF(eggs!C2&gt;0,eggs!C2,"")</f>
        <v>54.56</v>
      </c>
      <c r="E3" s="169">
        <f>IF(eggs!C3&gt;0,eggs!C3,"")</f>
        <v>67.5</v>
      </c>
      <c r="F3" s="169">
        <f>IF(SUM(eggs!C4:C6)&gt;0,AVERAGE(eggs!C4:C6),"")</f>
        <v>7.19</v>
      </c>
      <c r="G3" s="169">
        <f>IF(SUM(eggs!C7:C9)&gt;0,AVERAGE(eggs!C7:C9),"")</f>
        <v>5.2666666666666666</v>
      </c>
      <c r="H3" s="170">
        <f>IF(SUM(eggs!C10:C12)&gt;0,AVERAGE(eggs!C10:C12),"")</f>
        <v>0.74027100718830041</v>
      </c>
      <c r="I3" s="169" t="e">
        <f>IF(SUM(eggs!#REF!)&gt;0,AVERAGE(eggs!#REF!),"")</f>
        <v>#REF!</v>
      </c>
      <c r="J3" s="169">
        <f>IF(SUM(eggs!C13:C15)&gt;0,AVERAGE(eggs!C13:C15),"")</f>
        <v>3.5833333333333335</v>
      </c>
      <c r="K3" s="169">
        <f>IF(eggs!C16&gt;0,eggs!C16,"")</f>
        <v>17</v>
      </c>
    </row>
    <row r="4" spans="1:11" x14ac:dyDescent="0.2">
      <c r="A4" s="177" t="str">
        <f t="shared" si="0"/>
        <v>Crenubiotus salishani sp. nov.</v>
      </c>
      <c r="B4" s="178" t="str">
        <f t="shared" si="0"/>
        <v>Canada.S1916</v>
      </c>
      <c r="C4" s="182" t="str">
        <f>eggs!D1</f>
        <v>RBCM 022-00002-002 S1916_SL3</v>
      </c>
      <c r="D4" s="168">
        <f>IF(eggs!D2&gt;0,eggs!D2,"")</f>
        <v>53.57</v>
      </c>
      <c r="E4" s="169">
        <f>IF(eggs!D3&gt;0,eggs!D3,"")</f>
        <v>72.03</v>
      </c>
      <c r="F4" s="169">
        <f>IF(SUM(eggs!D4:D6)&gt;0,AVERAGE(eggs!D4:D6),"")</f>
        <v>6.75</v>
      </c>
      <c r="G4" s="169">
        <f>IF(SUM(eggs!D7:D9)&gt;0,AVERAGE(eggs!D7:D9),"")</f>
        <v>7.09</v>
      </c>
      <c r="H4" s="170">
        <f>IF(SUM(eggs!D10:D12)&gt;0,AVERAGE(eggs!D10:D12),"")</f>
        <v>1.0481209774511346</v>
      </c>
      <c r="I4" s="169" t="e">
        <f>IF(SUM(eggs!#REF!)&gt;0,AVERAGE(eggs!#REF!),"")</f>
        <v>#REF!</v>
      </c>
      <c r="J4" s="169">
        <f>IF(SUM(eggs!D13:D15)&gt;0,AVERAGE(eggs!D13:D15),"")</f>
        <v>2.7366666666666668</v>
      </c>
      <c r="K4" s="169">
        <f>IF(eggs!D16&gt;0,eggs!D16,"")</f>
        <v>20</v>
      </c>
    </row>
    <row r="5" spans="1:11" x14ac:dyDescent="0.2">
      <c r="A5" s="177" t="str">
        <f t="shared" si="0"/>
        <v>Crenubiotus salishani sp. nov.</v>
      </c>
      <c r="B5" s="178" t="str">
        <f t="shared" si="0"/>
        <v>Canada.S1916</v>
      </c>
      <c r="C5" s="182" t="str">
        <f>eggs!E1</f>
        <v>RBCM 022-00002-002 S1916_SL3</v>
      </c>
      <c r="D5" s="168">
        <f>IF(eggs!E2&gt;0,eggs!E2,"")</f>
        <v>51.72</v>
      </c>
      <c r="E5" s="169">
        <f>IF(eggs!E3&gt;0,eggs!E3,"")</f>
        <v>69.62</v>
      </c>
      <c r="F5" s="169">
        <f>IF(SUM(eggs!E4:E6)&gt;0,AVERAGE(eggs!E4:E6),"")</f>
        <v>7.1500000000000012</v>
      </c>
      <c r="G5" s="169">
        <f>IF(SUM(eggs!E7:E9)&gt;0,AVERAGE(eggs!E7:E9),"")</f>
        <v>5.7766666666666664</v>
      </c>
      <c r="H5" s="170">
        <f>IF(SUM(eggs!E10:E12)&gt;0,AVERAGE(eggs!E10:E12),"")</f>
        <v>0.81609797730930866</v>
      </c>
      <c r="I5" s="169" t="e">
        <f>IF(SUM(eggs!#REF!)&gt;0,AVERAGE(eggs!#REF!),"")</f>
        <v>#REF!</v>
      </c>
      <c r="J5" s="169">
        <f>IF(SUM(eggs!E13:E15)&gt;0,AVERAGE(eggs!E13:E15),"")</f>
        <v>2.9466666666666668</v>
      </c>
      <c r="K5" s="169">
        <f>IF(eggs!E16&gt;0,eggs!E16,"")</f>
        <v>21</v>
      </c>
    </row>
    <row r="6" spans="1:11" x14ac:dyDescent="0.2">
      <c r="A6" s="177" t="str">
        <f t="shared" si="0"/>
        <v>Crenubiotus salishani sp. nov.</v>
      </c>
      <c r="B6" s="178" t="str">
        <f t="shared" si="0"/>
        <v>Canada.S1916</v>
      </c>
      <c r="C6" s="182" t="str">
        <f>eggs!F1</f>
        <v>RBCM 022-00002-002 S1916_SL3</v>
      </c>
      <c r="D6" s="168">
        <f>IF(eggs!F2&gt;0,eggs!F2,"")</f>
        <v>59.17</v>
      </c>
      <c r="E6" s="169">
        <f>IF(eggs!F3&gt;0,eggs!F3,"")</f>
        <v>75.72</v>
      </c>
      <c r="F6" s="169">
        <f>IF(SUM(eggs!F4:F6)&gt;0,AVERAGE(eggs!F4:F6),"")</f>
        <v>7.3933333333333335</v>
      </c>
      <c r="G6" s="169">
        <f>IF(SUM(eggs!F7:F9)&gt;0,AVERAGE(eggs!F7:F9),"")</f>
        <v>6.916666666666667</v>
      </c>
      <c r="H6" s="170">
        <f>IF(SUM(eggs!F10:F12)&gt;0,AVERAGE(eggs!F10:F12),"")</f>
        <v>0.93563343901736029</v>
      </c>
      <c r="I6" s="169" t="e">
        <f>IF(SUM(eggs!#REF!)&gt;0,AVERAGE(eggs!#REF!),"")</f>
        <v>#REF!</v>
      </c>
      <c r="J6" s="169">
        <f>IF(SUM(eggs!F13:F15)&gt;0,AVERAGE(eggs!F13:F15),"")</f>
        <v>3.2733333333333334</v>
      </c>
      <c r="K6" s="169">
        <f>IF(eggs!F16&gt;0,eggs!F16,"")</f>
        <v>18</v>
      </c>
    </row>
    <row r="7" spans="1:11" x14ac:dyDescent="0.2">
      <c r="A7" s="177" t="str">
        <f t="shared" si="0"/>
        <v>Crenubiotus salishani sp. nov.</v>
      </c>
      <c r="B7" s="178" t="str">
        <f t="shared" si="0"/>
        <v>Canada.S1916</v>
      </c>
      <c r="C7" s="182" t="str">
        <f>eggs!G1</f>
        <v>RBCM 022-00002-002 S1916_SL3</v>
      </c>
      <c r="D7" s="168">
        <f>IF(eggs!G2&gt;0,eggs!G2,"")</f>
        <v>54.73</v>
      </c>
      <c r="E7" s="169">
        <f>IF(eggs!G3&gt;0,eggs!G3,"")</f>
        <v>70.739999999999995</v>
      </c>
      <c r="F7" s="169">
        <f>IF(SUM(eggs!G4:G6)&gt;0,AVERAGE(eggs!G4:G6),"")</f>
        <v>9.7366666666666664</v>
      </c>
      <c r="G7" s="169">
        <f>IF(SUM(eggs!G7:G9)&gt;0,AVERAGE(eggs!G7:G9),"")</f>
        <v>7.1000000000000005</v>
      </c>
      <c r="H7" s="170">
        <f>IF(SUM(eggs!G10:G12)&gt;0,AVERAGE(eggs!G10:G12),"")</f>
        <v>0.7293042836007948</v>
      </c>
      <c r="I7" s="169" t="e">
        <f>IF(SUM(eggs!#REF!)&gt;0,AVERAGE(eggs!#REF!),"")</f>
        <v>#REF!</v>
      </c>
      <c r="J7" s="169">
        <f>IF(SUM(eggs!G13:G15)&gt;0,AVERAGE(eggs!G13:G15),"")</f>
        <v>4.1400000000000006</v>
      </c>
      <c r="K7" s="169">
        <f>IF(eggs!G16&gt;0,eggs!G16,"")</f>
        <v>20</v>
      </c>
    </row>
    <row r="8" spans="1:11" x14ac:dyDescent="0.2">
      <c r="A8" s="177" t="str">
        <f t="shared" si="0"/>
        <v>Crenubiotus salishani sp. nov.</v>
      </c>
      <c r="B8" s="178" t="str">
        <f t="shared" si="0"/>
        <v>Canada.S1916</v>
      </c>
      <c r="C8" s="182" t="str">
        <f>eggs!H1</f>
        <v>RBCM 022-00002-002 S1916_SL3</v>
      </c>
      <c r="D8" s="168">
        <f>IF(eggs!H2&gt;0,eggs!H2,"")</f>
        <v>52.07</v>
      </c>
      <c r="E8" s="169">
        <f>IF(eggs!H3&gt;0,eggs!H3,"")</f>
        <v>70.739999999999995</v>
      </c>
      <c r="F8" s="169">
        <f>IF(SUM(eggs!H4:H6)&gt;0,AVERAGE(eggs!H4:H6),"")</f>
        <v>7.8966666666666674</v>
      </c>
      <c r="G8" s="169">
        <f>IF(SUM(eggs!H7:H9)&gt;0,AVERAGE(eggs!H7:H9),"")</f>
        <v>6.4266666666666667</v>
      </c>
      <c r="H8" s="170">
        <f>IF(SUM(eggs!H10:H12)&gt;0,AVERAGE(eggs!H10:H12),"")</f>
        <v>0.81900086995138055</v>
      </c>
      <c r="I8" s="169" t="e">
        <f>IF(SUM(eggs!#REF!)&gt;0,AVERAGE(eggs!#REF!),"")</f>
        <v>#REF!</v>
      </c>
      <c r="J8" s="169">
        <f>IF(SUM(eggs!H13:H15)&gt;0,AVERAGE(eggs!H13:H15),"")</f>
        <v>2.8666666666666667</v>
      </c>
      <c r="K8" s="169">
        <f>IF(eggs!H16&gt;0,eggs!H16,"")</f>
        <v>19</v>
      </c>
    </row>
    <row r="9" spans="1:11" x14ac:dyDescent="0.2">
      <c r="A9" s="177" t="str">
        <f t="shared" si="0"/>
        <v>Crenubiotus salishani sp. nov.</v>
      </c>
      <c r="B9" s="178" t="str">
        <f t="shared" si="0"/>
        <v>Canada.S1916</v>
      </c>
      <c r="C9" s="182" t="str">
        <f>eggs!I1</f>
        <v>RBCM 022-00002-002 S1916_SL3</v>
      </c>
      <c r="D9" s="168">
        <f>IF(eggs!I2&gt;0,eggs!I2,"")</f>
        <v>54.38</v>
      </c>
      <c r="E9" s="169">
        <f>IF(eggs!I3&gt;0,eggs!I3,"")</f>
        <v>72.63</v>
      </c>
      <c r="F9" s="169">
        <f>IF(SUM(eggs!I4:I6)&gt;0,AVERAGE(eggs!I4:I6),"")</f>
        <v>7.6533333333333333</v>
      </c>
      <c r="G9" s="169">
        <f>IF(SUM(eggs!I7:I9)&gt;0,AVERAGE(eggs!I7:I9),"")</f>
        <v>5.82</v>
      </c>
      <c r="H9" s="170">
        <f>IF(SUM(eggs!I10:I12)&gt;0,AVERAGE(eggs!I10:I12),"")</f>
        <v>0.7638636139582623</v>
      </c>
      <c r="I9" s="169" t="e">
        <f>IF(SUM(eggs!#REF!)&gt;0,AVERAGE(eggs!#REF!),"")</f>
        <v>#REF!</v>
      </c>
      <c r="J9" s="169">
        <f>IF(SUM(eggs!I13:I15)&gt;0,AVERAGE(eggs!I13:I15),"")</f>
        <v>3.3866666666666667</v>
      </c>
      <c r="K9" s="169">
        <f>IF(eggs!I16&gt;0,eggs!I16,"")</f>
        <v>18</v>
      </c>
    </row>
    <row r="10" spans="1:11" x14ac:dyDescent="0.2">
      <c r="A10" s="177" t="str">
        <f t="shared" si="0"/>
        <v>Crenubiotus salishani sp. nov.</v>
      </c>
      <c r="B10" s="178" t="str">
        <f t="shared" si="0"/>
        <v>Canada.S1916</v>
      </c>
      <c r="C10" s="182" t="str">
        <f>eggs!J1</f>
        <v>RBCM 022-00002-002 S1916_SL3</v>
      </c>
      <c r="D10" s="168">
        <f>IF(eggs!J2&gt;0,eggs!J2,"")</f>
        <v>54.41</v>
      </c>
      <c r="E10" s="169">
        <f>IF(eggs!J3&gt;0,eggs!J3,"")</f>
        <v>68.569999999999993</v>
      </c>
      <c r="F10" s="169">
        <f>IF(SUM(eggs!J4:J6)&gt;0,AVERAGE(eggs!J4:J6),"")</f>
        <v>8.06</v>
      </c>
      <c r="G10" s="169">
        <f>IF(SUM(eggs!J7:J9)&gt;0,AVERAGE(eggs!J7:J9),"")</f>
        <v>5.4266666666666667</v>
      </c>
      <c r="H10" s="170">
        <f>IF(SUM(eggs!J10:J12)&gt;0,AVERAGE(eggs!J10:J12),"")</f>
        <v>0.67301908271037225</v>
      </c>
      <c r="I10" s="169" t="e">
        <f>IF(SUM(eggs!#REF!)&gt;0,AVERAGE(eggs!#REF!),"")</f>
        <v>#REF!</v>
      </c>
      <c r="J10" s="169">
        <f>IF(SUM(eggs!J13:J15)&gt;0,AVERAGE(eggs!J13:J15),"")</f>
        <v>2.52</v>
      </c>
      <c r="K10" s="169">
        <f>IF(eggs!J16&gt;0,eggs!J16,"")</f>
        <v>20</v>
      </c>
    </row>
    <row r="11" spans="1:11" x14ac:dyDescent="0.2">
      <c r="A11" s="177" t="str">
        <f t="shared" si="0"/>
        <v>Crenubiotus salishani sp. nov.</v>
      </c>
      <c r="B11" s="178" t="str">
        <f t="shared" si="0"/>
        <v>Canada.S1916</v>
      </c>
      <c r="C11" s="182" t="str">
        <f>eggs!K1</f>
        <v>RBCM 022-00002-002 S1916_SL3</v>
      </c>
      <c r="D11" s="168">
        <f>IF(eggs!K2&gt;0,eggs!K2,"")</f>
        <v>51.51</v>
      </c>
      <c r="E11" s="169">
        <f>IF(eggs!K3&gt;0,eggs!K3,"")</f>
        <v>68.67</v>
      </c>
      <c r="F11" s="169">
        <f>IF(SUM(eggs!K4:K6)&gt;0,AVERAGE(eggs!K4:K6),"")</f>
        <v>7.09</v>
      </c>
      <c r="G11" s="169">
        <f>IF(SUM(eggs!K7:K9)&gt;0,AVERAGE(eggs!K7:K9),"")</f>
        <v>5.43</v>
      </c>
      <c r="H11" s="170">
        <f>IF(SUM(eggs!K10:K12)&gt;0,AVERAGE(eggs!K10:K12),"")</f>
        <v>0.78715104915735523</v>
      </c>
      <c r="I11" s="169" t="e">
        <f>IF(SUM(eggs!#REF!)&gt;0,AVERAGE(eggs!#REF!),"")</f>
        <v>#REF!</v>
      </c>
      <c r="J11" s="169">
        <f>IF(SUM(eggs!K13:K15)&gt;0,AVERAGE(eggs!K13:K15),"")</f>
        <v>2.81</v>
      </c>
      <c r="K11" s="169">
        <f>IF(eggs!K16&gt;0,eggs!K16,"")</f>
        <v>20</v>
      </c>
    </row>
    <row r="12" spans="1:11" x14ac:dyDescent="0.2">
      <c r="A12" s="177" t="str">
        <f t="shared" si="0"/>
        <v>Crenubiotus salishani sp. nov.</v>
      </c>
      <c r="B12" s="178" t="str">
        <f t="shared" si="0"/>
        <v>Canada.S1916</v>
      </c>
      <c r="C12" s="182" t="str">
        <f>eggs!L1</f>
        <v>RBCM 022-00002-002 S1916_SL3</v>
      </c>
      <c r="D12" s="168">
        <f>IF(eggs!L2&gt;0,eggs!L2,"")</f>
        <v>54.79</v>
      </c>
      <c r="E12" s="169">
        <f>IF(eggs!L3&gt;0,eggs!L3,"")</f>
        <v>72.28</v>
      </c>
      <c r="F12" s="169">
        <f>IF(SUM(eggs!L4:L6)&gt;0,AVERAGE(eggs!L4:L6),"")</f>
        <v>6.1166666666666663</v>
      </c>
      <c r="G12" s="169">
        <f>IF(SUM(eggs!L7:L9)&gt;0,AVERAGE(eggs!L7:L9),"")</f>
        <v>6.2399999999999993</v>
      </c>
      <c r="H12" s="170">
        <f>IF(SUM(eggs!L10:L12)&gt;0,AVERAGE(eggs!L10:L12),"")</f>
        <v>1.0440384183262299</v>
      </c>
      <c r="I12" s="169" t="e">
        <f>IF(SUM(eggs!#REF!)&gt;0,AVERAGE(eggs!#REF!),"")</f>
        <v>#REF!</v>
      </c>
      <c r="J12" s="169">
        <f>IF(SUM(eggs!L13:L15)&gt;0,AVERAGE(eggs!L13:L15),"")</f>
        <v>3.3833333333333333</v>
      </c>
      <c r="K12" s="169">
        <f>IF(eggs!L16&gt;0,eggs!L16,"")</f>
        <v>18</v>
      </c>
    </row>
    <row r="13" spans="1:11" x14ac:dyDescent="0.2">
      <c r="A13" s="177" t="str">
        <f t="shared" si="0"/>
        <v>Crenubiotus salishani sp. nov.</v>
      </c>
      <c r="B13" s="178" t="str">
        <f t="shared" si="0"/>
        <v>Canada.S1916</v>
      </c>
      <c r="C13" s="182" t="str">
        <f>eggs!M1</f>
        <v>RBCM 022-00002-002 S1916_SL3</v>
      </c>
      <c r="D13" s="168">
        <f>IF(eggs!M2&gt;0,eggs!M2,"")</f>
        <v>47.97</v>
      </c>
      <c r="E13" s="169">
        <f>IF(eggs!M3&gt;0,eggs!M3,"")</f>
        <v>65</v>
      </c>
      <c r="F13" s="169">
        <f>IF(SUM(eggs!M4:M6)&gt;0,AVERAGE(eggs!M4:M6),"")</f>
        <v>7.09</v>
      </c>
      <c r="G13" s="169">
        <f>IF(SUM(eggs!M7:M9)&gt;0,AVERAGE(eggs!M7:M9),"")</f>
        <v>5.5100000000000007</v>
      </c>
      <c r="H13" s="170">
        <f>IF(SUM(eggs!M10:M12)&gt;0,AVERAGE(eggs!M10:M12),"")</f>
        <v>0.78082118856290483</v>
      </c>
      <c r="I13" s="169" t="e">
        <f>IF(SUM(eggs!#REF!)&gt;0,AVERAGE(eggs!#REF!),"")</f>
        <v>#REF!</v>
      </c>
      <c r="J13" s="169">
        <f>IF(SUM(eggs!M13:M15)&gt;0,AVERAGE(eggs!M13:M15),"")</f>
        <v>2.9233333333333333</v>
      </c>
      <c r="K13" s="169">
        <f>IF(eggs!M16&gt;0,eggs!M16,"")</f>
        <v>21</v>
      </c>
    </row>
    <row r="14" spans="1:11" x14ac:dyDescent="0.2">
      <c r="A14" s="177" t="str">
        <f t="shared" si="0"/>
        <v>Crenubiotus salishani sp. nov.</v>
      </c>
      <c r="B14" s="178" t="str">
        <f t="shared" si="0"/>
        <v>Canada.S1916</v>
      </c>
      <c r="C14" s="182" t="str">
        <f>eggs!N1</f>
        <v>RBCM 022-00002-002 S1916_SL3</v>
      </c>
      <c r="D14" s="168">
        <f>IF(eggs!N2&gt;0,eggs!N2,"")</f>
        <v>55.76</v>
      </c>
      <c r="E14" s="169">
        <f>IF(eggs!N3&gt;0,eggs!N3,"")</f>
        <v>72.92</v>
      </c>
      <c r="F14" s="169">
        <f>IF(SUM(eggs!N4:N6)&gt;0,AVERAGE(eggs!N4:N6),"")</f>
        <v>6.6400000000000006</v>
      </c>
      <c r="G14" s="169">
        <f>IF(SUM(eggs!N7:N9)&gt;0,AVERAGE(eggs!N7:N9),"")</f>
        <v>7.0733333333333341</v>
      </c>
      <c r="H14" s="170">
        <f>IF(SUM(eggs!N10:N12)&gt;0,AVERAGE(eggs!N10:N12),"")</f>
        <v>1.0816573641402751</v>
      </c>
      <c r="I14" s="169" t="e">
        <f>IF(SUM(eggs!#REF!)&gt;0,AVERAGE(eggs!#REF!),"")</f>
        <v>#REF!</v>
      </c>
      <c r="J14" s="169">
        <f>IF(SUM(eggs!N13:N15)&gt;0,AVERAGE(eggs!N13:N15),"")</f>
        <v>2.5933333333333333</v>
      </c>
      <c r="K14" s="169">
        <f>IF(eggs!N16&gt;0,eggs!N16,"")</f>
        <v>18</v>
      </c>
    </row>
    <row r="15" spans="1:11" x14ac:dyDescent="0.2">
      <c r="A15" s="177" t="str">
        <f t="shared" si="0"/>
        <v>Crenubiotus salishani sp. nov.</v>
      </c>
      <c r="B15" s="178" t="str">
        <f t="shared" si="0"/>
        <v>Canada.S1916</v>
      </c>
      <c r="C15" s="182" t="str">
        <f>eggs!O1</f>
        <v>RBCM 022-00002-002 S1916_SL3</v>
      </c>
      <c r="D15" s="168">
        <f>IF(eggs!O2&gt;0,eggs!O2,"")</f>
        <v>55.86</v>
      </c>
      <c r="E15" s="169">
        <f>IF(eggs!O3&gt;0,eggs!O3,"")</f>
        <v>73.739999999999995</v>
      </c>
      <c r="F15" s="169">
        <f>IF(SUM(eggs!O4:O6)&gt;0,AVERAGE(eggs!O4:O6),"")</f>
        <v>8.1199999999999992</v>
      </c>
      <c r="G15" s="169">
        <f>IF(SUM(eggs!O7:O9)&gt;0,AVERAGE(eggs!O7:O9),"")</f>
        <v>6.9233333333333329</v>
      </c>
      <c r="H15" s="170">
        <f>IF(SUM(eggs!O10:O12)&gt;0,AVERAGE(eggs!O10:O12),"")</f>
        <v>0.85294194395349265</v>
      </c>
      <c r="I15" s="169" t="e">
        <f>IF(SUM(eggs!#REF!)&gt;0,AVERAGE(eggs!#REF!),"")</f>
        <v>#REF!</v>
      </c>
      <c r="J15" s="169">
        <f>IF(SUM(eggs!O13:O15)&gt;0,AVERAGE(eggs!O13:O15),"")</f>
        <v>3.7166666666666668</v>
      </c>
      <c r="K15" s="169">
        <f>IF(eggs!O16&gt;0,eggs!O16,"")</f>
        <v>17</v>
      </c>
    </row>
    <row r="16" spans="1:11" x14ac:dyDescent="0.2">
      <c r="A16" s="177" t="str">
        <f t="shared" si="0"/>
        <v>Crenubiotus salishani sp. nov.</v>
      </c>
      <c r="B16" s="178" t="str">
        <f t="shared" si="0"/>
        <v>Canada.S1916</v>
      </c>
      <c r="C16" s="182">
        <f>eggs!P1</f>
        <v>15</v>
      </c>
      <c r="D16" s="168" t="str">
        <f>IF(eggs!P2&gt;0,eggs!P2,"")</f>
        <v/>
      </c>
      <c r="E16" s="169" t="str">
        <f>IF(eggs!P3&gt;0,eggs!P3,"")</f>
        <v/>
      </c>
      <c r="F16" s="169" t="str">
        <f>IF(SUM(eggs!P4:P6)&gt;0,AVERAGE(eggs!P4:P6),"")</f>
        <v/>
      </c>
      <c r="G16" s="169" t="str">
        <f>IF(SUM(eggs!P7:P9)&gt;0,AVERAGE(eggs!P7:P9),"")</f>
        <v/>
      </c>
      <c r="H16" s="170" t="str">
        <f>IF(SUM(eggs!P10:P12)&gt;0,AVERAGE(eggs!P10:P12),"")</f>
        <v/>
      </c>
      <c r="I16" s="169" t="e">
        <f>IF(SUM(eggs!#REF!)&gt;0,AVERAGE(eggs!#REF!),"")</f>
        <v>#REF!</v>
      </c>
      <c r="J16" s="169" t="str">
        <f>IF(SUM(eggs!P13:P15)&gt;0,AVERAGE(eggs!P13:P15),"")</f>
        <v/>
      </c>
      <c r="K16" s="169" t="str">
        <f>IF(eggs!P16&gt;0,eggs!P16,"")</f>
        <v/>
      </c>
    </row>
    <row r="17" spans="1:11" x14ac:dyDescent="0.2">
      <c r="A17" s="177" t="str">
        <f t="shared" si="0"/>
        <v>Crenubiotus salishani sp. nov.</v>
      </c>
      <c r="B17" s="178" t="str">
        <f t="shared" si="0"/>
        <v>Canada.S1916</v>
      </c>
      <c r="C17" s="182">
        <f>eggs!Q1</f>
        <v>16</v>
      </c>
      <c r="D17" s="168" t="str">
        <f>IF(eggs!Q2&gt;0,eggs!Q2,"")</f>
        <v/>
      </c>
      <c r="E17" s="169" t="str">
        <f>IF(eggs!Q3&gt;0,eggs!Q3,"")</f>
        <v/>
      </c>
      <c r="F17" s="169" t="str">
        <f>IF(SUM(eggs!Q4:Q6)&gt;0,AVERAGE(eggs!Q4:Q6),"")</f>
        <v/>
      </c>
      <c r="G17" s="169" t="str">
        <f>IF(SUM(eggs!Q7:Q9)&gt;0,AVERAGE(eggs!Q7:Q9),"")</f>
        <v/>
      </c>
      <c r="H17" s="170" t="str">
        <f>IF(SUM(eggs!Q10:Q12)&gt;0,AVERAGE(eggs!Q10:Q12),"")</f>
        <v/>
      </c>
      <c r="I17" s="169" t="e">
        <f>IF(SUM(eggs!#REF!)&gt;0,AVERAGE(eggs!#REF!),"")</f>
        <v>#REF!</v>
      </c>
      <c r="J17" s="169" t="str">
        <f>IF(SUM(eggs!Q13:Q15)&gt;0,AVERAGE(eggs!Q13:Q15),"")</f>
        <v/>
      </c>
      <c r="K17" s="169" t="str">
        <f>IF(eggs!Q16&gt;0,eggs!Q16,"")</f>
        <v/>
      </c>
    </row>
    <row r="18" spans="1:11" x14ac:dyDescent="0.2">
      <c r="A18" s="177" t="str">
        <f t="shared" si="0"/>
        <v>Crenubiotus salishani sp. nov.</v>
      </c>
      <c r="B18" s="178" t="str">
        <f t="shared" si="0"/>
        <v>Canada.S1916</v>
      </c>
      <c r="C18" s="182">
        <f>eggs!R1</f>
        <v>17</v>
      </c>
      <c r="D18" s="168" t="str">
        <f>IF(eggs!R2&gt;0,eggs!R2,"")</f>
        <v/>
      </c>
      <c r="E18" s="169" t="str">
        <f>IF(eggs!R3&gt;0,eggs!R3,"")</f>
        <v/>
      </c>
      <c r="F18" s="169" t="str">
        <f>IF(SUM(eggs!R4:R6)&gt;0,AVERAGE(eggs!R4:R6),"")</f>
        <v/>
      </c>
      <c r="G18" s="169" t="str">
        <f>IF(SUM(eggs!R7:R9)&gt;0,AVERAGE(eggs!R7:R9),"")</f>
        <v/>
      </c>
      <c r="H18" s="170" t="str">
        <f>IF(SUM(eggs!R10:R12)&gt;0,AVERAGE(eggs!R10:R12),"")</f>
        <v/>
      </c>
      <c r="I18" s="169" t="e">
        <f>IF(SUM(eggs!#REF!)&gt;0,AVERAGE(eggs!#REF!),"")</f>
        <v>#REF!</v>
      </c>
      <c r="J18" s="169" t="str">
        <f>IF(SUM(eggs!R13:R15)&gt;0,AVERAGE(eggs!R13:R15),"")</f>
        <v/>
      </c>
      <c r="K18" s="169" t="str">
        <f>IF(eggs!R16&gt;0,eggs!R16,"")</f>
        <v/>
      </c>
    </row>
    <row r="19" spans="1:11" x14ac:dyDescent="0.2">
      <c r="A19" s="177" t="str">
        <f t="shared" si="0"/>
        <v>Crenubiotus salishani sp. nov.</v>
      </c>
      <c r="B19" s="178" t="str">
        <f t="shared" si="0"/>
        <v>Canada.S1916</v>
      </c>
      <c r="C19" s="182">
        <f>eggs!S1</f>
        <v>18</v>
      </c>
      <c r="D19" s="168" t="str">
        <f>IF(eggs!S2&gt;0,eggs!S2,"")</f>
        <v/>
      </c>
      <c r="E19" s="169" t="str">
        <f>IF(eggs!S3&gt;0,eggs!S3,"")</f>
        <v/>
      </c>
      <c r="F19" s="169" t="str">
        <f>IF(SUM(eggs!S4:S6)&gt;0,AVERAGE(eggs!S4:S6),"")</f>
        <v/>
      </c>
      <c r="G19" s="169" t="str">
        <f>IF(SUM(eggs!S7:S9)&gt;0,AVERAGE(eggs!S7:S9),"")</f>
        <v/>
      </c>
      <c r="H19" s="170" t="str">
        <f>IF(SUM(eggs!S10:S12)&gt;0,AVERAGE(eggs!S10:S12),"")</f>
        <v/>
      </c>
      <c r="I19" s="169" t="e">
        <f>IF(SUM(eggs!#REF!)&gt;0,AVERAGE(eggs!#REF!),"")</f>
        <v>#REF!</v>
      </c>
      <c r="J19" s="169" t="str">
        <f>IF(SUM(eggs!S13:S15)&gt;0,AVERAGE(eggs!S13:S15),"")</f>
        <v/>
      </c>
      <c r="K19" s="169" t="str">
        <f>IF(eggs!S16&gt;0,eggs!S16,"")</f>
        <v/>
      </c>
    </row>
    <row r="20" spans="1:11" x14ac:dyDescent="0.2">
      <c r="A20" s="177" t="str">
        <f t="shared" ref="A20:B31" si="1">A$2</f>
        <v>Crenubiotus salishani sp. nov.</v>
      </c>
      <c r="B20" s="178" t="str">
        <f t="shared" si="1"/>
        <v>Canada.S1916</v>
      </c>
      <c r="C20" s="182">
        <f>eggs!T1</f>
        <v>19</v>
      </c>
      <c r="D20" s="168" t="str">
        <f>IF(eggs!T2&gt;0,eggs!T2,"")</f>
        <v/>
      </c>
      <c r="E20" s="169" t="str">
        <f>IF(eggs!T3&gt;0,eggs!T3,"")</f>
        <v/>
      </c>
      <c r="F20" s="169" t="str">
        <f>IF(SUM(eggs!T4:T6)&gt;0,AVERAGE(eggs!T4:T6),"")</f>
        <v/>
      </c>
      <c r="G20" s="169" t="str">
        <f>IF(SUM(eggs!T7:T9)&gt;0,AVERAGE(eggs!T7:T9),"")</f>
        <v/>
      </c>
      <c r="H20" s="170" t="str">
        <f>IF(SUM(eggs!T10:T12)&gt;0,AVERAGE(eggs!T10:T12),"")</f>
        <v/>
      </c>
      <c r="I20" s="169" t="e">
        <f>IF(SUM(eggs!#REF!)&gt;0,AVERAGE(eggs!#REF!),"")</f>
        <v>#REF!</v>
      </c>
      <c r="J20" s="169" t="str">
        <f>IF(SUM(eggs!T13:T15)&gt;0,AVERAGE(eggs!T13:T15),"")</f>
        <v/>
      </c>
      <c r="K20" s="169" t="str">
        <f>IF(eggs!T16&gt;0,eggs!T16,"")</f>
        <v/>
      </c>
    </row>
    <row r="21" spans="1:11" x14ac:dyDescent="0.2">
      <c r="A21" s="177" t="str">
        <f t="shared" si="1"/>
        <v>Crenubiotus salishani sp. nov.</v>
      </c>
      <c r="B21" s="178" t="str">
        <f t="shared" si="1"/>
        <v>Canada.S1916</v>
      </c>
      <c r="C21" s="182">
        <f>eggs!U1</f>
        <v>20</v>
      </c>
      <c r="D21" s="168" t="str">
        <f>IF(eggs!U2&gt;0,eggs!U2,"")</f>
        <v/>
      </c>
      <c r="E21" s="169" t="str">
        <f>IF(eggs!U3&gt;0,eggs!U3,"")</f>
        <v/>
      </c>
      <c r="F21" s="169" t="str">
        <f>IF(SUM(eggs!U4:U6)&gt;0,AVERAGE(eggs!U4:U6),"")</f>
        <v/>
      </c>
      <c r="G21" s="169" t="str">
        <f>IF(SUM(eggs!U7:U9)&gt;0,AVERAGE(eggs!U7:U9),"")</f>
        <v/>
      </c>
      <c r="H21" s="170" t="str">
        <f>IF(SUM(eggs!U10:U12)&gt;0,AVERAGE(eggs!U10:U12),"")</f>
        <v/>
      </c>
      <c r="I21" s="169" t="e">
        <f>IF(SUM(eggs!#REF!)&gt;0,AVERAGE(eggs!#REF!),"")</f>
        <v>#REF!</v>
      </c>
      <c r="J21" s="169" t="str">
        <f>IF(SUM(eggs!U13:U15)&gt;0,AVERAGE(eggs!U13:U15),"")</f>
        <v/>
      </c>
      <c r="K21" s="169" t="str">
        <f>IF(eggs!U16&gt;0,eggs!U16,"")</f>
        <v/>
      </c>
    </row>
    <row r="22" spans="1:11" x14ac:dyDescent="0.2">
      <c r="A22" s="177" t="str">
        <f t="shared" si="1"/>
        <v>Crenubiotus salishani sp. nov.</v>
      </c>
      <c r="B22" s="178" t="str">
        <f t="shared" si="1"/>
        <v>Canada.S1916</v>
      </c>
      <c r="C22" s="182">
        <f>eggs!V1</f>
        <v>21</v>
      </c>
      <c r="D22" s="168" t="str">
        <f>IF(eggs!V2&gt;0,eggs!V2,"")</f>
        <v/>
      </c>
      <c r="E22" s="169" t="str">
        <f>IF(eggs!V3&gt;0,eggs!V3,"")</f>
        <v/>
      </c>
      <c r="F22" s="169" t="str">
        <f>IF(SUM(eggs!V4:V6)&gt;0,AVERAGE(eggs!V4:V6),"")</f>
        <v/>
      </c>
      <c r="G22" s="169" t="str">
        <f>IF(SUM(eggs!V7:V9)&gt;0,AVERAGE(eggs!V7:V9),"")</f>
        <v/>
      </c>
      <c r="H22" s="170" t="str">
        <f>IF(SUM(eggs!V10:V12)&gt;0,AVERAGE(eggs!V10:V12),"")</f>
        <v/>
      </c>
      <c r="I22" s="169" t="e">
        <f>IF(SUM(eggs!#REF!)&gt;0,AVERAGE(eggs!#REF!),"")</f>
        <v>#REF!</v>
      </c>
      <c r="J22" s="169" t="str">
        <f>IF(SUM(eggs!V13:V15)&gt;0,AVERAGE(eggs!V13:V15),"")</f>
        <v/>
      </c>
      <c r="K22" s="169" t="str">
        <f>IF(eggs!V16&gt;0,eggs!V16,"")</f>
        <v/>
      </c>
    </row>
    <row r="23" spans="1:11" x14ac:dyDescent="0.2">
      <c r="A23" s="177" t="str">
        <f t="shared" si="1"/>
        <v>Crenubiotus salishani sp. nov.</v>
      </c>
      <c r="B23" s="178" t="str">
        <f t="shared" si="1"/>
        <v>Canada.S1916</v>
      </c>
      <c r="C23" s="182">
        <f>eggs!W1</f>
        <v>22</v>
      </c>
      <c r="D23" s="168" t="str">
        <f>IF(eggs!W2&gt;0,eggs!W2,"")</f>
        <v/>
      </c>
      <c r="E23" s="169" t="str">
        <f>IF(eggs!W3&gt;0,eggs!W3,"")</f>
        <v/>
      </c>
      <c r="F23" s="169" t="str">
        <f>IF(SUM(eggs!W4:W6)&gt;0,AVERAGE(eggs!W4:W6),"")</f>
        <v/>
      </c>
      <c r="G23" s="169" t="str">
        <f>IF(SUM(eggs!W7:W9)&gt;0,AVERAGE(eggs!W7:W9),"")</f>
        <v/>
      </c>
      <c r="H23" s="170" t="str">
        <f>IF(SUM(eggs!W10:W12)&gt;0,AVERAGE(eggs!W10:W12),"")</f>
        <v/>
      </c>
      <c r="I23" s="169" t="e">
        <f>IF(SUM(eggs!#REF!)&gt;0,AVERAGE(eggs!#REF!),"")</f>
        <v>#REF!</v>
      </c>
      <c r="J23" s="169" t="str">
        <f>IF(SUM(eggs!W13:W15)&gt;0,AVERAGE(eggs!W13:W15),"")</f>
        <v/>
      </c>
      <c r="K23" s="169" t="str">
        <f>IF(eggs!W16&gt;0,eggs!W16,"")</f>
        <v/>
      </c>
    </row>
    <row r="24" spans="1:11" x14ac:dyDescent="0.2">
      <c r="A24" s="177" t="str">
        <f t="shared" si="1"/>
        <v>Crenubiotus salishani sp. nov.</v>
      </c>
      <c r="B24" s="178" t="str">
        <f t="shared" si="1"/>
        <v>Canada.S1916</v>
      </c>
      <c r="C24" s="182">
        <f>eggs!X1</f>
        <v>23</v>
      </c>
      <c r="D24" s="168" t="str">
        <f>IF(eggs!X2&gt;0,eggs!X2,"")</f>
        <v/>
      </c>
      <c r="E24" s="169" t="str">
        <f>IF(eggs!X3&gt;0,eggs!X3,"")</f>
        <v/>
      </c>
      <c r="F24" s="169" t="str">
        <f>IF(SUM(eggs!X4:X6)&gt;0,AVERAGE(eggs!X4:X6),"")</f>
        <v/>
      </c>
      <c r="G24" s="169" t="str">
        <f>IF(SUM(eggs!X7:X9)&gt;0,AVERAGE(eggs!X7:X9),"")</f>
        <v/>
      </c>
      <c r="H24" s="170" t="str">
        <f>IF(SUM(eggs!X10:X12)&gt;0,AVERAGE(eggs!X10:X12),"")</f>
        <v/>
      </c>
      <c r="I24" s="169" t="e">
        <f>IF(SUM(eggs!#REF!)&gt;0,AVERAGE(eggs!#REF!),"")</f>
        <v>#REF!</v>
      </c>
      <c r="J24" s="169" t="str">
        <f>IF(SUM(eggs!X13:X15)&gt;0,AVERAGE(eggs!X13:X15),"")</f>
        <v/>
      </c>
      <c r="K24" s="169" t="str">
        <f>IF(eggs!X16&gt;0,eggs!X16,"")</f>
        <v/>
      </c>
    </row>
    <row r="25" spans="1:11" x14ac:dyDescent="0.2">
      <c r="A25" s="177" t="str">
        <f t="shared" si="1"/>
        <v>Crenubiotus salishani sp. nov.</v>
      </c>
      <c r="B25" s="178" t="str">
        <f t="shared" si="1"/>
        <v>Canada.S1916</v>
      </c>
      <c r="C25" s="182">
        <f>eggs!Y1</f>
        <v>24</v>
      </c>
      <c r="D25" s="168" t="str">
        <f>IF(eggs!Y2&gt;0,eggs!Y2,"")</f>
        <v/>
      </c>
      <c r="E25" s="169" t="str">
        <f>IF(eggs!Y3&gt;0,eggs!Y3,"")</f>
        <v/>
      </c>
      <c r="F25" s="169" t="str">
        <f>IF(SUM(eggs!Y4:Y6)&gt;0,AVERAGE(eggs!Y4:Y6),"")</f>
        <v/>
      </c>
      <c r="G25" s="169" t="str">
        <f>IF(SUM(eggs!Y7:Y9)&gt;0,AVERAGE(eggs!Y7:Y9),"")</f>
        <v/>
      </c>
      <c r="H25" s="170" t="str">
        <f>IF(SUM(eggs!Y10:Y12)&gt;0,AVERAGE(eggs!Y10:Y12),"")</f>
        <v/>
      </c>
      <c r="I25" s="169" t="e">
        <f>IF(SUM(eggs!#REF!)&gt;0,AVERAGE(eggs!#REF!),"")</f>
        <v>#REF!</v>
      </c>
      <c r="J25" s="169" t="str">
        <f>IF(SUM(eggs!Y13:Y15)&gt;0,AVERAGE(eggs!Y13:Y15),"")</f>
        <v/>
      </c>
      <c r="K25" s="169" t="str">
        <f>IF(eggs!Y16&gt;0,eggs!Y16,"")</f>
        <v/>
      </c>
    </row>
    <row r="26" spans="1:11" x14ac:dyDescent="0.2">
      <c r="A26" s="177" t="str">
        <f t="shared" si="1"/>
        <v>Crenubiotus salishani sp. nov.</v>
      </c>
      <c r="B26" s="178" t="str">
        <f t="shared" si="1"/>
        <v>Canada.S1916</v>
      </c>
      <c r="C26" s="182">
        <f>eggs!Z1</f>
        <v>25</v>
      </c>
      <c r="D26" s="168" t="str">
        <f>IF(eggs!Z2&gt;0,eggs!Z2,"")</f>
        <v/>
      </c>
      <c r="E26" s="169" t="str">
        <f>IF(eggs!Z3&gt;0,eggs!Z3,"")</f>
        <v/>
      </c>
      <c r="F26" s="169" t="str">
        <f>IF(SUM(eggs!Z4:Z6)&gt;0,AVERAGE(eggs!Z4:Z6),"")</f>
        <v/>
      </c>
      <c r="G26" s="169" t="str">
        <f>IF(SUM(eggs!Z7:Z9)&gt;0,AVERAGE(eggs!Z7:Z9),"")</f>
        <v/>
      </c>
      <c r="H26" s="170" t="str">
        <f>IF(SUM(eggs!Z10:Z12)&gt;0,AVERAGE(eggs!Z10:Z12),"")</f>
        <v/>
      </c>
      <c r="I26" s="169" t="e">
        <f>IF(SUM(eggs!#REF!)&gt;0,AVERAGE(eggs!#REF!),"")</f>
        <v>#REF!</v>
      </c>
      <c r="J26" s="169" t="str">
        <f>IF(SUM(eggs!Z13:Z15)&gt;0,AVERAGE(eggs!Z13:Z15),"")</f>
        <v/>
      </c>
      <c r="K26" s="169" t="str">
        <f>IF(eggs!Z16&gt;0,eggs!Z16,"")</f>
        <v/>
      </c>
    </row>
    <row r="27" spans="1:11" x14ac:dyDescent="0.2">
      <c r="A27" s="177" t="str">
        <f t="shared" si="1"/>
        <v>Crenubiotus salishani sp. nov.</v>
      </c>
      <c r="B27" s="178" t="str">
        <f t="shared" si="1"/>
        <v>Canada.S1916</v>
      </c>
      <c r="C27" s="182">
        <f>eggs!AA1</f>
        <v>26</v>
      </c>
      <c r="D27" s="168" t="str">
        <f>IF(eggs!AA2&gt;0,eggs!AA2,"")</f>
        <v/>
      </c>
      <c r="E27" s="169" t="str">
        <f>IF(eggs!AA3&gt;0,eggs!AA3,"")</f>
        <v/>
      </c>
      <c r="F27" s="169" t="str">
        <f>IF(SUM(eggs!AA4:AA6)&gt;0,AVERAGE(eggs!AA4:AA6),"")</f>
        <v/>
      </c>
      <c r="G27" s="169" t="str">
        <f>IF(SUM(eggs!AA7:AA9)&gt;0,AVERAGE(eggs!AA7:AA9),"")</f>
        <v/>
      </c>
      <c r="H27" s="170" t="str">
        <f>IF(SUM(eggs!AA10:AA12)&gt;0,AVERAGE(eggs!AA10:AA12),"")</f>
        <v/>
      </c>
      <c r="I27" s="169" t="e">
        <f>IF(SUM(eggs!#REF!)&gt;0,AVERAGE(eggs!#REF!),"")</f>
        <v>#REF!</v>
      </c>
      <c r="J27" s="169" t="str">
        <f>IF(SUM(eggs!AA13:AA15)&gt;0,AVERAGE(eggs!AA13:AA15),"")</f>
        <v/>
      </c>
      <c r="K27" s="169" t="str">
        <f>IF(eggs!AA16&gt;0,eggs!AA16,"")</f>
        <v/>
      </c>
    </row>
    <row r="28" spans="1:11" x14ac:dyDescent="0.2">
      <c r="A28" s="177" t="str">
        <f t="shared" si="1"/>
        <v>Crenubiotus salishani sp. nov.</v>
      </c>
      <c r="B28" s="178" t="str">
        <f t="shared" si="1"/>
        <v>Canada.S1916</v>
      </c>
      <c r="C28" s="182">
        <f>eggs!AB1</f>
        <v>27</v>
      </c>
      <c r="D28" s="168" t="str">
        <f>IF(eggs!AB2&gt;0,eggs!AB2,"")</f>
        <v/>
      </c>
      <c r="E28" s="169" t="str">
        <f>IF(eggs!AB3&gt;0,eggs!AB3,"")</f>
        <v/>
      </c>
      <c r="F28" s="169" t="str">
        <f>IF(SUM(eggs!AB4:AB6)&gt;0,AVERAGE(eggs!AB4:AB6),"")</f>
        <v/>
      </c>
      <c r="G28" s="169" t="str">
        <f>IF(SUM(eggs!AB7:AB9)&gt;0,AVERAGE(eggs!AB7:AB9),"")</f>
        <v/>
      </c>
      <c r="H28" s="170" t="str">
        <f>IF(SUM(eggs!AB10:AB12)&gt;0,AVERAGE(eggs!AB10:AB12),"")</f>
        <v/>
      </c>
      <c r="I28" s="169" t="e">
        <f>IF(SUM(eggs!#REF!)&gt;0,AVERAGE(eggs!#REF!),"")</f>
        <v>#REF!</v>
      </c>
      <c r="J28" s="169" t="str">
        <f>IF(SUM(eggs!AB13:AB15)&gt;0,AVERAGE(eggs!AB13:AB15),"")</f>
        <v/>
      </c>
      <c r="K28" s="169" t="str">
        <f>IF(eggs!AB16&gt;0,eggs!AB16,"")</f>
        <v/>
      </c>
    </row>
    <row r="29" spans="1:11" x14ac:dyDescent="0.2">
      <c r="A29" s="177" t="str">
        <f t="shared" si="1"/>
        <v>Crenubiotus salishani sp. nov.</v>
      </c>
      <c r="B29" s="178" t="str">
        <f t="shared" si="1"/>
        <v>Canada.S1916</v>
      </c>
      <c r="C29" s="182">
        <f>eggs!AC1</f>
        <v>28</v>
      </c>
      <c r="D29" s="168" t="str">
        <f>IF(eggs!AC2&gt;0,eggs!AC2,"")</f>
        <v/>
      </c>
      <c r="E29" s="169" t="str">
        <f>IF(eggs!AC3&gt;0,eggs!AC3,"")</f>
        <v/>
      </c>
      <c r="F29" s="169" t="str">
        <f>IF(SUM(eggs!AC4:AC6)&gt;0,AVERAGE(eggs!AC4:AC6),"")</f>
        <v/>
      </c>
      <c r="G29" s="169" t="str">
        <f>IF(SUM(eggs!AC7:AC9)&gt;0,AVERAGE(eggs!AC7:AC9),"")</f>
        <v/>
      </c>
      <c r="H29" s="170" t="str">
        <f>IF(SUM(eggs!AC10:AC12)&gt;0,AVERAGE(eggs!AC10:AC12),"")</f>
        <v/>
      </c>
      <c r="I29" s="169" t="e">
        <f>IF(SUM(eggs!#REF!)&gt;0,AVERAGE(eggs!#REF!),"")</f>
        <v>#REF!</v>
      </c>
      <c r="J29" s="169" t="str">
        <f>IF(SUM(eggs!AC13:AC15)&gt;0,AVERAGE(eggs!AC13:AC15),"")</f>
        <v/>
      </c>
      <c r="K29" s="169" t="str">
        <f>IF(eggs!AC16&gt;0,eggs!AC16,"")</f>
        <v/>
      </c>
    </row>
    <row r="30" spans="1:11" x14ac:dyDescent="0.2">
      <c r="A30" s="177" t="str">
        <f t="shared" si="1"/>
        <v>Crenubiotus salishani sp. nov.</v>
      </c>
      <c r="B30" s="178" t="str">
        <f t="shared" si="1"/>
        <v>Canada.S1916</v>
      </c>
      <c r="C30" s="182">
        <f>eggs!AD1</f>
        <v>29</v>
      </c>
      <c r="D30" s="168" t="str">
        <f>IF(eggs!AD2&gt;0,eggs!AD2,"")</f>
        <v/>
      </c>
      <c r="E30" s="169" t="str">
        <f>IF(eggs!AD3&gt;0,eggs!AD3,"")</f>
        <v/>
      </c>
      <c r="F30" s="169" t="str">
        <f>IF(SUM(eggs!AD4:AD6)&gt;0,AVERAGE(eggs!AD4:AD6),"")</f>
        <v/>
      </c>
      <c r="G30" s="169" t="str">
        <f>IF(SUM(eggs!AD7:AD9)&gt;0,AVERAGE(eggs!AD7:AD9),"")</f>
        <v/>
      </c>
      <c r="H30" s="170" t="str">
        <f>IF(SUM(eggs!AD10:AD12)&gt;0,AVERAGE(eggs!AD10:AD12),"")</f>
        <v/>
      </c>
      <c r="I30" s="169" t="e">
        <f>IF(SUM(eggs!#REF!)&gt;0,AVERAGE(eggs!#REF!),"")</f>
        <v>#REF!</v>
      </c>
      <c r="J30" s="169" t="str">
        <f>IF(SUM(eggs!AD13:AD15)&gt;0,AVERAGE(eggs!AD13:AD15),"")</f>
        <v/>
      </c>
      <c r="K30" s="169" t="str">
        <f>IF(eggs!AD16&gt;0,eggs!AD16,"")</f>
        <v/>
      </c>
    </row>
    <row r="31" spans="1:11" x14ac:dyDescent="0.2">
      <c r="A31" s="177" t="str">
        <f t="shared" si="1"/>
        <v>Crenubiotus salishani sp. nov.</v>
      </c>
      <c r="B31" s="178" t="str">
        <f t="shared" si="1"/>
        <v>Canada.S1916</v>
      </c>
      <c r="C31" s="182">
        <f>eggs!AE1</f>
        <v>30</v>
      </c>
      <c r="D31" s="168" t="str">
        <f>IF(eggs!AE2&gt;0,eggs!AE2,"")</f>
        <v/>
      </c>
      <c r="E31" s="169" t="str">
        <f>IF(eggs!AE3&gt;0,eggs!AE3,"")</f>
        <v/>
      </c>
      <c r="F31" s="169" t="str">
        <f>IF(SUM(eggs!AE4:AE6)&gt;0,AVERAGE(eggs!AE4:AE6),"")</f>
        <v/>
      </c>
      <c r="G31" s="169" t="str">
        <f>IF(SUM(eggs!AE7:AE9)&gt;0,AVERAGE(eggs!AE7:AE9),"")</f>
        <v/>
      </c>
      <c r="H31" s="170" t="str">
        <f>IF(SUM(eggs!AE10:AE12)&gt;0,AVERAGE(eggs!AE10:AE12),"")</f>
        <v/>
      </c>
      <c r="I31" s="169" t="e">
        <f>IF(SUM(eggs!#REF!)&gt;0,AVERAGE(eggs!#REF!),"")</f>
        <v>#REF!</v>
      </c>
      <c r="J31" s="169" t="str">
        <f>IF(SUM(eggs!AE13:AE15)&gt;0,AVERAGE(eggs!AE13:AE15),"")</f>
        <v/>
      </c>
      <c r="K31" s="169" t="str">
        <f>IF(eggs!AE16&gt;0,eggs!AE16,"")</f>
        <v/>
      </c>
    </row>
    <row r="33" spans="6:7" x14ac:dyDescent="0.2">
      <c r="F33" s="171"/>
      <c r="G33" s="172"/>
    </row>
    <row r="34" spans="6:7" x14ac:dyDescent="0.2">
      <c r="G34" s="172"/>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kozakiewicz</cp:lastModifiedBy>
  <cp:lastPrinted>2003-07-11T12:21:57Z</cp:lastPrinted>
  <dcterms:created xsi:type="dcterms:W3CDTF">2003-07-11T12:08:32Z</dcterms:created>
  <dcterms:modified xsi:type="dcterms:W3CDTF">2022-07-27T11:50:50Z</dcterms:modified>
</cp:coreProperties>
</file>