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Daniel\Dropbox\DATA\Dactylobiotus parthenogeneticus\Supplementary corrected\"/>
    </mc:Choice>
  </mc:AlternateContent>
  <xr:revisionPtr revIDLastSave="0" documentId="13_ncr:1_{2980DA92-77B5-4165-BAD0-D0BE6880474C}" xr6:coauthVersionLast="36" xr6:coauthVersionMax="45" xr10:uidLastSave="{00000000-0000-0000-0000-000000000000}"/>
  <workbookProtection workbookPassword="ACBC" lockStructure="1"/>
  <bookViews>
    <workbookView xWindow="0" yWindow="0" windowWidth="13812" windowHeight="9816" xr2:uid="{00000000-000D-0000-FFFF-FFFF00000000}"/>
  </bookViews>
  <sheets>
    <sheet name="instructions" sheetId="1" r:id="rId1"/>
    <sheet name="general info" sheetId="2" r:id="rId2"/>
    <sheet name="animals" sheetId="3" r:id="rId3"/>
    <sheet name="eggs" sheetId="4" r:id="rId4"/>
    <sheet name="animals_stats (µm)" sheetId="5" r:id="rId5"/>
    <sheet name="animals_stats (pt)" sheetId="6" r:id="rId6"/>
    <sheet name="eggs_stats (µm)" sheetId="7" r:id="rId7"/>
  </sheets>
  <calcPr calcId="191028"/>
</workbook>
</file>

<file path=xl/calcChain.xml><?xml version="1.0" encoding="utf-8"?>
<calcChain xmlns="http://schemas.openxmlformats.org/spreadsheetml/2006/main">
  <c r="F17" i="3" l="1"/>
  <c r="H17" i="3"/>
  <c r="J17" i="3"/>
  <c r="L17" i="3"/>
  <c r="N17" i="3"/>
  <c r="P17" i="3"/>
  <c r="R17" i="3"/>
  <c r="T17" i="3"/>
  <c r="V17" i="3"/>
  <c r="X17" i="3"/>
  <c r="Z17" i="3"/>
  <c r="AB17" i="3"/>
  <c r="AD17" i="3"/>
  <c r="AF17" i="3"/>
  <c r="AH17" i="3"/>
  <c r="AJ17" i="3"/>
  <c r="AL17" i="3"/>
  <c r="AN17" i="3"/>
  <c r="AP17" i="3"/>
  <c r="AR17" i="3"/>
  <c r="AT17" i="3"/>
  <c r="AV17" i="3"/>
  <c r="AX17" i="3"/>
  <c r="AZ17" i="3"/>
  <c r="BB17" i="3"/>
  <c r="BD17" i="3"/>
  <c r="BF17" i="3"/>
  <c r="BH17" i="3"/>
  <c r="B17" i="3"/>
  <c r="D17" i="3"/>
  <c r="F20" i="3"/>
  <c r="H20" i="3"/>
  <c r="J20" i="3"/>
  <c r="L20" i="3"/>
  <c r="N20" i="3"/>
  <c r="P20" i="3"/>
  <c r="R20" i="3"/>
  <c r="T20" i="3"/>
  <c r="V20" i="3"/>
  <c r="X20" i="3"/>
  <c r="Z20" i="3"/>
  <c r="AB20" i="3"/>
  <c r="AD20" i="3"/>
  <c r="AF20" i="3"/>
  <c r="AH20" i="3"/>
  <c r="AJ20" i="3"/>
  <c r="AL20" i="3"/>
  <c r="AN20" i="3"/>
  <c r="AP20" i="3"/>
  <c r="AR20" i="3"/>
  <c r="AT20" i="3"/>
  <c r="AV20" i="3"/>
  <c r="AX20" i="3"/>
  <c r="AZ20" i="3"/>
  <c r="BB20" i="3"/>
  <c r="BD20" i="3"/>
  <c r="BF20" i="3"/>
  <c r="BH20" i="3"/>
  <c r="B20" i="3"/>
  <c r="D20" i="3"/>
  <c r="F24" i="3"/>
  <c r="H24" i="3"/>
  <c r="J24" i="3"/>
  <c r="L24" i="3"/>
  <c r="N24" i="3"/>
  <c r="P24" i="3"/>
  <c r="R24" i="3"/>
  <c r="T24" i="3"/>
  <c r="V24" i="3"/>
  <c r="X24" i="3"/>
  <c r="Z24" i="3"/>
  <c r="AB24" i="3"/>
  <c r="AD24" i="3"/>
  <c r="AF24" i="3"/>
  <c r="AH24" i="3"/>
  <c r="AJ24" i="3"/>
  <c r="AL24" i="3"/>
  <c r="AN24" i="3"/>
  <c r="AP24" i="3"/>
  <c r="AR24" i="3"/>
  <c r="AT24" i="3"/>
  <c r="AV24" i="3"/>
  <c r="AX24" i="3"/>
  <c r="AZ24" i="3"/>
  <c r="BB24" i="3"/>
  <c r="BD24" i="3"/>
  <c r="BF24" i="3"/>
  <c r="BH24" i="3"/>
  <c r="B24" i="3"/>
  <c r="D24" i="3"/>
  <c r="F27" i="3"/>
  <c r="H27" i="3"/>
  <c r="J27" i="3"/>
  <c r="L27" i="3"/>
  <c r="N27" i="3"/>
  <c r="P27" i="3"/>
  <c r="R27" i="3"/>
  <c r="T27" i="3"/>
  <c r="V27" i="3"/>
  <c r="X27" i="3"/>
  <c r="Z27" i="3"/>
  <c r="AB27" i="3"/>
  <c r="AD27" i="3"/>
  <c r="AF27" i="3"/>
  <c r="AH27" i="3"/>
  <c r="AJ27" i="3"/>
  <c r="AL27" i="3"/>
  <c r="AN27" i="3"/>
  <c r="AP27" i="3"/>
  <c r="AR27" i="3"/>
  <c r="AT27" i="3"/>
  <c r="AV27" i="3"/>
  <c r="AX27" i="3"/>
  <c r="AZ27" i="3"/>
  <c r="BB27" i="3"/>
  <c r="BD27" i="3"/>
  <c r="BF27" i="3"/>
  <c r="BH27" i="3"/>
  <c r="B27" i="3"/>
  <c r="D27" i="3"/>
  <c r="J41" i="3"/>
  <c r="L41" i="3"/>
  <c r="N41" i="3"/>
  <c r="P41" i="3"/>
  <c r="R41" i="3"/>
  <c r="T41" i="3"/>
  <c r="V41" i="3"/>
  <c r="X41" i="3"/>
  <c r="Z41" i="3"/>
  <c r="AB41" i="3"/>
  <c r="AD41" i="3"/>
  <c r="AF41" i="3"/>
  <c r="AH41" i="3"/>
  <c r="AJ41" i="3"/>
  <c r="AL41" i="3"/>
  <c r="AN41" i="3"/>
  <c r="AP41" i="3"/>
  <c r="AR41" i="3"/>
  <c r="AT41" i="3"/>
  <c r="AV41" i="3"/>
  <c r="AX41" i="3"/>
  <c r="AZ41" i="3"/>
  <c r="BB41" i="3"/>
  <c r="BD41" i="3"/>
  <c r="BF41" i="3"/>
  <c r="BH41" i="3"/>
  <c r="B41" i="3"/>
  <c r="D41" i="3"/>
  <c r="F41" i="3"/>
  <c r="H41" i="3"/>
  <c r="F38" i="3"/>
  <c r="H38" i="3"/>
  <c r="J38" i="3"/>
  <c r="L38" i="3"/>
  <c r="N38" i="3"/>
  <c r="P38" i="3"/>
  <c r="R38" i="3"/>
  <c r="T38" i="3"/>
  <c r="V38" i="3"/>
  <c r="X38" i="3"/>
  <c r="Z38" i="3"/>
  <c r="AB38" i="3"/>
  <c r="AD38" i="3"/>
  <c r="AF38" i="3"/>
  <c r="AH38" i="3"/>
  <c r="AJ38" i="3"/>
  <c r="AL38" i="3"/>
  <c r="AN38" i="3"/>
  <c r="AP38" i="3"/>
  <c r="AR38" i="3"/>
  <c r="AT38" i="3"/>
  <c r="AV38" i="3"/>
  <c r="AX38" i="3"/>
  <c r="AZ38" i="3"/>
  <c r="BB38" i="3"/>
  <c r="BD38" i="3"/>
  <c r="BF38" i="3"/>
  <c r="BH38" i="3"/>
  <c r="B38" i="3"/>
  <c r="D38" i="3"/>
  <c r="F34" i="3"/>
  <c r="H34" i="3"/>
  <c r="J34" i="3"/>
  <c r="L34" i="3"/>
  <c r="N34" i="3"/>
  <c r="P34" i="3"/>
  <c r="R34" i="3"/>
  <c r="T34" i="3"/>
  <c r="V34" i="3"/>
  <c r="X34" i="3"/>
  <c r="Z34" i="3"/>
  <c r="AB34" i="3"/>
  <c r="AD34" i="3"/>
  <c r="AF34" i="3"/>
  <c r="AH34" i="3"/>
  <c r="AJ34" i="3"/>
  <c r="AL34" i="3"/>
  <c r="AN34" i="3"/>
  <c r="AP34" i="3"/>
  <c r="AR34" i="3"/>
  <c r="AT34" i="3"/>
  <c r="AV34" i="3"/>
  <c r="AX34" i="3"/>
  <c r="AZ34" i="3"/>
  <c r="BB34" i="3"/>
  <c r="BD34" i="3"/>
  <c r="BF34" i="3"/>
  <c r="BH34" i="3"/>
  <c r="B34" i="3"/>
  <c r="D34" i="3"/>
  <c r="F31" i="3"/>
  <c r="H31" i="3"/>
  <c r="J31" i="3"/>
  <c r="L31" i="3"/>
  <c r="N31" i="3"/>
  <c r="P31" i="3"/>
  <c r="R31" i="3"/>
  <c r="T31" i="3"/>
  <c r="V31" i="3"/>
  <c r="X31" i="3"/>
  <c r="Z31" i="3"/>
  <c r="AB31" i="3"/>
  <c r="AD31" i="3"/>
  <c r="AF31" i="3"/>
  <c r="AH31" i="3"/>
  <c r="AJ31" i="3"/>
  <c r="AL31" i="3"/>
  <c r="AN31" i="3"/>
  <c r="AP31" i="3"/>
  <c r="AR31" i="3"/>
  <c r="AT31" i="3"/>
  <c r="AV31" i="3"/>
  <c r="AX31" i="3"/>
  <c r="AZ31" i="3"/>
  <c r="BB31" i="3"/>
  <c r="BD31" i="3"/>
  <c r="BF31" i="3"/>
  <c r="BH31" i="3"/>
  <c r="B31" i="3"/>
  <c r="D31" i="3"/>
  <c r="AG16" i="3" l="1"/>
  <c r="W11" i="3"/>
  <c r="Q10" i="4" l="1"/>
  <c r="R10" i="4"/>
  <c r="S10" i="4"/>
  <c r="T10" i="4"/>
  <c r="U10" i="4"/>
  <c r="V10" i="4"/>
  <c r="W10" i="4"/>
  <c r="X10" i="4"/>
  <c r="Y10" i="4"/>
  <c r="Z10" i="4"/>
  <c r="AA10" i="4"/>
  <c r="AB10" i="4"/>
  <c r="AC10" i="4"/>
  <c r="AD10" i="4"/>
  <c r="Q11" i="4"/>
  <c r="R11" i="4"/>
  <c r="S11" i="4"/>
  <c r="T11" i="4"/>
  <c r="U11" i="4"/>
  <c r="V11" i="4"/>
  <c r="W11" i="4"/>
  <c r="X11" i="4"/>
  <c r="Y11" i="4"/>
  <c r="Z11" i="4"/>
  <c r="AA11" i="4"/>
  <c r="AB11" i="4"/>
  <c r="AC11" i="4"/>
  <c r="AD11" i="4"/>
  <c r="Q12" i="4"/>
  <c r="R12" i="4"/>
  <c r="S12" i="4"/>
  <c r="T12" i="4"/>
  <c r="U12" i="4"/>
  <c r="V12" i="4"/>
  <c r="W12" i="4"/>
  <c r="X12" i="4"/>
  <c r="Y12" i="4"/>
  <c r="Z12" i="4"/>
  <c r="AA12" i="4"/>
  <c r="AB12" i="4"/>
  <c r="AC12" i="4"/>
  <c r="AD12" i="4"/>
  <c r="P10" i="4"/>
  <c r="P11" i="4"/>
  <c r="P12" i="4"/>
  <c r="C3" i="3" l="1"/>
  <c r="E3" i="3"/>
  <c r="G3" i="3"/>
  <c r="I3" i="3"/>
  <c r="D5" i="6" s="1"/>
  <c r="K3" i="3"/>
  <c r="M3" i="3"/>
  <c r="O3" i="3"/>
  <c r="Q3" i="3"/>
  <c r="D9" i="6" s="1"/>
  <c r="S3" i="3"/>
  <c r="U3" i="3"/>
  <c r="W3" i="3"/>
  <c r="Y3" i="3"/>
  <c r="AA3" i="3"/>
  <c r="AC3" i="3"/>
  <c r="AE3" i="3"/>
  <c r="AG3" i="3"/>
  <c r="D17" i="6" s="1"/>
  <c r="AI3" i="3"/>
  <c r="AK3" i="3"/>
  <c r="AM3" i="3"/>
  <c r="AO3" i="3"/>
  <c r="AQ3" i="3"/>
  <c r="AS3" i="3"/>
  <c r="D23" i="6" s="1"/>
  <c r="AU3" i="3"/>
  <c r="AW3" i="3"/>
  <c r="D25" i="6" s="1"/>
  <c r="AY3" i="3"/>
  <c r="D26" i="6" s="1"/>
  <c r="BA3" i="3"/>
  <c r="BC3" i="3"/>
  <c r="BE3" i="3"/>
  <c r="BG3" i="3"/>
  <c r="BI3" i="3"/>
  <c r="D31" i="6" s="1"/>
  <c r="BK3" i="3"/>
  <c r="BL3" i="3"/>
  <c r="BM3" i="3"/>
  <c r="BN3" i="3" s="1"/>
  <c r="BO3" i="3"/>
  <c r="BS3" i="3"/>
  <c r="BU3" i="3"/>
  <c r="BW3" i="3"/>
  <c r="BX3" i="3"/>
  <c r="BK4" i="3"/>
  <c r="BM4" i="3"/>
  <c r="BK5" i="3"/>
  <c r="BL5" i="3"/>
  <c r="BM5" i="3"/>
  <c r="BN5" i="3" s="1"/>
  <c r="BO5" i="3"/>
  <c r="BP5" i="3"/>
  <c r="BR5" i="3"/>
  <c r="BS5" i="3"/>
  <c r="BU5" i="3"/>
  <c r="BW5" i="3"/>
  <c r="C6" i="3"/>
  <c r="BX6" i="3" s="1"/>
  <c r="E6" i="3"/>
  <c r="E3" i="6" s="1"/>
  <c r="G6" i="3"/>
  <c r="E4" i="6" s="1"/>
  <c r="I6" i="3"/>
  <c r="K6" i="3"/>
  <c r="M6" i="3"/>
  <c r="E7" i="6" s="1"/>
  <c r="O6" i="3"/>
  <c r="Q6" i="3"/>
  <c r="E9" i="6" s="1"/>
  <c r="S6" i="3"/>
  <c r="U6" i="3"/>
  <c r="E11" i="6" s="1"/>
  <c r="W6" i="3"/>
  <c r="E12" i="6" s="1"/>
  <c r="Y6" i="3"/>
  <c r="AA6" i="3"/>
  <c r="AC6" i="3"/>
  <c r="E15" i="6" s="1"/>
  <c r="AE6" i="3"/>
  <c r="AG6" i="3"/>
  <c r="E17" i="6" s="1"/>
  <c r="AI6" i="3"/>
  <c r="AK6" i="3"/>
  <c r="E19" i="6" s="1"/>
  <c r="AM6" i="3"/>
  <c r="E20" i="6" s="1"/>
  <c r="AO6" i="3"/>
  <c r="AQ6" i="3"/>
  <c r="E22" i="6" s="1"/>
  <c r="AS6" i="3"/>
  <c r="E23" i="6" s="1"/>
  <c r="AU6" i="3"/>
  <c r="AW6" i="3"/>
  <c r="E25" i="6" s="1"/>
  <c r="AY6" i="3"/>
  <c r="E26" i="6" s="1"/>
  <c r="BA6" i="3"/>
  <c r="E27" i="6" s="1"/>
  <c r="BC6" i="3"/>
  <c r="E28" i="6" s="1"/>
  <c r="BE6" i="3"/>
  <c r="BG6" i="3"/>
  <c r="BI6" i="3"/>
  <c r="E31" i="6" s="1"/>
  <c r="BK6" i="3"/>
  <c r="BL6" i="3"/>
  <c r="BM6" i="3"/>
  <c r="BN6" i="3" s="1"/>
  <c r="BO6" i="3"/>
  <c r="BS6" i="3"/>
  <c r="BU6" i="3"/>
  <c r="BW6" i="3"/>
  <c r="C7" i="3"/>
  <c r="BX7" i="3" s="1"/>
  <c r="E7" i="3"/>
  <c r="G7" i="3"/>
  <c r="I7" i="3"/>
  <c r="K7" i="3"/>
  <c r="F6" i="6" s="1"/>
  <c r="M7" i="3"/>
  <c r="O7" i="3"/>
  <c r="Q7" i="3"/>
  <c r="S7" i="3"/>
  <c r="U7" i="3"/>
  <c r="W7" i="3"/>
  <c r="Y7" i="3"/>
  <c r="AA7" i="3"/>
  <c r="F14" i="6" s="1"/>
  <c r="AC7" i="3"/>
  <c r="F15" i="6" s="1"/>
  <c r="AE7" i="3"/>
  <c r="AG7" i="3"/>
  <c r="AI7" i="3"/>
  <c r="AK7" i="3"/>
  <c r="AM7" i="3"/>
  <c r="AO7" i="3"/>
  <c r="AQ7" i="3"/>
  <c r="F22" i="6" s="1"/>
  <c r="AS7" i="3"/>
  <c r="F23" i="6" s="1"/>
  <c r="AU7" i="3"/>
  <c r="AW7" i="3"/>
  <c r="AY7" i="3"/>
  <c r="BA7" i="3"/>
  <c r="F27" i="6" s="1"/>
  <c r="BC7" i="3"/>
  <c r="BE7" i="3"/>
  <c r="BG7" i="3"/>
  <c r="F30" i="6" s="1"/>
  <c r="BI7" i="3"/>
  <c r="F31" i="6" s="1"/>
  <c r="BK7" i="3"/>
  <c r="BL7" i="3"/>
  <c r="BM7" i="3"/>
  <c r="BN7" i="3" s="1"/>
  <c r="BO7" i="3"/>
  <c r="BS7" i="3"/>
  <c r="BU7" i="3"/>
  <c r="BW7" i="3"/>
  <c r="C8" i="3"/>
  <c r="BX8" i="3" s="1"/>
  <c r="E8" i="3"/>
  <c r="G8" i="3"/>
  <c r="I8" i="3"/>
  <c r="K8" i="3"/>
  <c r="M8" i="3"/>
  <c r="G7" i="6" s="1"/>
  <c r="O8" i="3"/>
  <c r="Q8" i="3"/>
  <c r="G9" i="6" s="1"/>
  <c r="S8" i="3"/>
  <c r="G10" i="6" s="1"/>
  <c r="U8" i="3"/>
  <c r="W8" i="3"/>
  <c r="Y8" i="3"/>
  <c r="AA8" i="3"/>
  <c r="AC8" i="3"/>
  <c r="G15" i="6" s="1"/>
  <c r="AE8" i="3"/>
  <c r="AG8" i="3"/>
  <c r="G17" i="6" s="1"/>
  <c r="AI8" i="3"/>
  <c r="G18" i="6" s="1"/>
  <c r="AK8" i="3"/>
  <c r="AM8" i="3"/>
  <c r="AO8" i="3"/>
  <c r="AQ8" i="3"/>
  <c r="G22" i="6" s="1"/>
  <c r="AS8" i="3"/>
  <c r="G23" i="6" s="1"/>
  <c r="AU8" i="3"/>
  <c r="AW8" i="3"/>
  <c r="G25" i="6" s="1"/>
  <c r="AY8" i="3"/>
  <c r="G26" i="6" s="1"/>
  <c r="BA8" i="3"/>
  <c r="BC8" i="3"/>
  <c r="BE8" i="3"/>
  <c r="BG8" i="3"/>
  <c r="BI8" i="3"/>
  <c r="G31" i="6" s="1"/>
  <c r="BK8" i="3"/>
  <c r="BL8" i="3"/>
  <c r="BM8" i="3"/>
  <c r="BN8" i="3" s="1"/>
  <c r="BO8" i="3"/>
  <c r="BS8" i="3"/>
  <c r="BU8" i="3"/>
  <c r="BW8" i="3"/>
  <c r="C9" i="3"/>
  <c r="H2" i="6" s="1"/>
  <c r="E9" i="3"/>
  <c r="G9" i="3"/>
  <c r="H4" i="6" s="1"/>
  <c r="I9" i="3"/>
  <c r="H5" i="6" s="1"/>
  <c r="K9" i="3"/>
  <c r="M9" i="3"/>
  <c r="O9" i="3"/>
  <c r="Q9" i="3"/>
  <c r="S9" i="3"/>
  <c r="H10" i="6" s="1"/>
  <c r="U9" i="3"/>
  <c r="H11" i="6" s="1"/>
  <c r="W9" i="3"/>
  <c r="H12" i="6" s="1"/>
  <c r="Y9" i="3"/>
  <c r="H13" i="6" s="1"/>
  <c r="AA9" i="3"/>
  <c r="AC9" i="3"/>
  <c r="H15" i="6" s="1"/>
  <c r="AE9" i="3"/>
  <c r="AG9" i="3"/>
  <c r="AI9" i="3"/>
  <c r="AK9" i="3"/>
  <c r="H19" i="6" s="1"/>
  <c r="AM9" i="3"/>
  <c r="H20" i="6" s="1"/>
  <c r="AO9" i="3"/>
  <c r="H21" i="6" s="1"/>
  <c r="AQ9" i="3"/>
  <c r="AS9" i="3"/>
  <c r="H23" i="6" s="1"/>
  <c r="AU9" i="3"/>
  <c r="AW9" i="3"/>
  <c r="H25" i="6" s="1"/>
  <c r="AY9" i="3"/>
  <c r="BA9" i="3"/>
  <c r="H27" i="6" s="1"/>
  <c r="BC9" i="3"/>
  <c r="BE9" i="3"/>
  <c r="H29" i="6" s="1"/>
  <c r="BG9" i="3"/>
  <c r="BI9" i="3"/>
  <c r="BK9" i="3"/>
  <c r="BL9" i="3"/>
  <c r="BM9" i="3"/>
  <c r="BN9" i="3" s="1"/>
  <c r="BO9" i="3"/>
  <c r="BS9" i="3"/>
  <c r="BU9" i="3"/>
  <c r="BW9" i="3"/>
  <c r="BK10" i="3"/>
  <c r="C11" i="3"/>
  <c r="I2" i="6" s="1"/>
  <c r="E11" i="3"/>
  <c r="G11" i="3"/>
  <c r="I11" i="3"/>
  <c r="I5" i="6" s="1"/>
  <c r="K11" i="3"/>
  <c r="M11" i="3"/>
  <c r="O11" i="3"/>
  <c r="Q11" i="3"/>
  <c r="S11" i="3"/>
  <c r="U11" i="3"/>
  <c r="Y11" i="3"/>
  <c r="AA11" i="3"/>
  <c r="I14" i="6" s="1"/>
  <c r="AC11" i="3"/>
  <c r="AE11" i="3"/>
  <c r="AG11" i="3"/>
  <c r="AI11" i="3"/>
  <c r="AK11" i="3"/>
  <c r="AM11" i="3"/>
  <c r="AO11" i="3"/>
  <c r="AQ11" i="3"/>
  <c r="I22" i="6" s="1"/>
  <c r="AS11" i="3"/>
  <c r="AU11" i="3"/>
  <c r="AW11" i="3"/>
  <c r="AY11" i="3"/>
  <c r="BA11" i="3"/>
  <c r="BC11" i="3"/>
  <c r="BE11" i="3"/>
  <c r="BG11" i="3"/>
  <c r="I30" i="6" s="1"/>
  <c r="BI11" i="3"/>
  <c r="BK11" i="3"/>
  <c r="BL11" i="3"/>
  <c r="BM11" i="3"/>
  <c r="BN11" i="3" s="1"/>
  <c r="BO11" i="3"/>
  <c r="BS11" i="3"/>
  <c r="BU11" i="3"/>
  <c r="BW11" i="3"/>
  <c r="C12" i="3"/>
  <c r="E12" i="3"/>
  <c r="G12" i="3"/>
  <c r="J4" i="6" s="1"/>
  <c r="I12" i="3"/>
  <c r="K12" i="3"/>
  <c r="M12" i="3"/>
  <c r="O12" i="3"/>
  <c r="J8" i="6" s="1"/>
  <c r="Q12" i="3"/>
  <c r="J9" i="6" s="1"/>
  <c r="S12" i="3"/>
  <c r="J10" i="6" s="1"/>
  <c r="U12" i="3"/>
  <c r="W12" i="3"/>
  <c r="J12" i="6" s="1"/>
  <c r="Y12" i="3"/>
  <c r="AA12" i="3"/>
  <c r="AC12" i="3"/>
  <c r="AE12" i="3"/>
  <c r="J16" i="6" s="1"/>
  <c r="AG12" i="3"/>
  <c r="J17" i="6" s="1"/>
  <c r="AI12" i="3"/>
  <c r="J18" i="6" s="1"/>
  <c r="AK12" i="3"/>
  <c r="AM12" i="3"/>
  <c r="J20" i="6" s="1"/>
  <c r="AO12" i="3"/>
  <c r="AQ12" i="3"/>
  <c r="AS12" i="3"/>
  <c r="J23" i="6" s="1"/>
  <c r="AU12" i="3"/>
  <c r="J24" i="6" s="1"/>
  <c r="AW12" i="3"/>
  <c r="J25" i="6" s="1"/>
  <c r="AY12" i="3"/>
  <c r="J26" i="6" s="1"/>
  <c r="BA12" i="3"/>
  <c r="BC12" i="3"/>
  <c r="J28" i="6" s="1"/>
  <c r="BE12" i="3"/>
  <c r="BG12" i="3"/>
  <c r="BI12" i="3"/>
  <c r="BK12" i="3"/>
  <c r="BL12" i="3"/>
  <c r="BM12" i="3"/>
  <c r="BN12" i="3" s="1"/>
  <c r="BO12" i="3"/>
  <c r="BS12" i="3"/>
  <c r="BU12" i="3"/>
  <c r="BW12" i="3"/>
  <c r="C13" i="3"/>
  <c r="E13" i="3"/>
  <c r="G13" i="3"/>
  <c r="K4" i="6" s="1"/>
  <c r="I13" i="3"/>
  <c r="K5" i="6" s="1"/>
  <c r="K13" i="3"/>
  <c r="K6" i="6" s="1"/>
  <c r="M13" i="3"/>
  <c r="K7" i="6" s="1"/>
  <c r="O13" i="3"/>
  <c r="Q13" i="3"/>
  <c r="S13" i="3"/>
  <c r="K10" i="6" s="1"/>
  <c r="U13" i="3"/>
  <c r="W13" i="3"/>
  <c r="K12" i="6" s="1"/>
  <c r="Y13" i="3"/>
  <c r="AA13" i="3"/>
  <c r="K14" i="6" s="1"/>
  <c r="AC13" i="3"/>
  <c r="K15" i="6" s="1"/>
  <c r="AE13" i="3"/>
  <c r="AG13" i="3"/>
  <c r="AI13" i="3"/>
  <c r="K18" i="6" s="1"/>
  <c r="AK13" i="3"/>
  <c r="AM13" i="3"/>
  <c r="K20" i="6" s="1"/>
  <c r="AO13" i="3"/>
  <c r="AQ13" i="3"/>
  <c r="K22" i="6" s="1"/>
  <c r="AS13" i="3"/>
  <c r="K23" i="6" s="1"/>
  <c r="AU13" i="3"/>
  <c r="AW13" i="3"/>
  <c r="AY13" i="3"/>
  <c r="K26" i="6" s="1"/>
  <c r="BA13" i="3"/>
  <c r="K27" i="6" s="1"/>
  <c r="BC13" i="3"/>
  <c r="BE13" i="3"/>
  <c r="BG13" i="3"/>
  <c r="BI13" i="3"/>
  <c r="K31" i="6" s="1"/>
  <c r="BK13" i="3"/>
  <c r="BL13" i="3"/>
  <c r="BM13" i="3"/>
  <c r="BN13" i="3" s="1"/>
  <c r="BO13" i="3"/>
  <c r="BS13" i="3"/>
  <c r="BU13" i="3"/>
  <c r="BW13" i="3"/>
  <c r="BK14" i="3"/>
  <c r="C15" i="3"/>
  <c r="L2" i="6" s="1"/>
  <c r="E15" i="3"/>
  <c r="G15" i="3"/>
  <c r="I15" i="3"/>
  <c r="K15" i="3"/>
  <c r="L6" i="6" s="1"/>
  <c r="M15" i="3"/>
  <c r="L7" i="6" s="1"/>
  <c r="O15" i="3"/>
  <c r="Q15" i="3"/>
  <c r="L9" i="6" s="1"/>
  <c r="S15" i="3"/>
  <c r="L10" i="6" s="1"/>
  <c r="U15" i="3"/>
  <c r="L11" i="6" s="1"/>
  <c r="W15" i="3"/>
  <c r="Y15" i="3"/>
  <c r="AA15" i="3"/>
  <c r="L14" i="6" s="1"/>
  <c r="AC15" i="3"/>
  <c r="AE15" i="3"/>
  <c r="AG15" i="3"/>
  <c r="L17" i="6" s="1"/>
  <c r="AI15" i="3"/>
  <c r="AK15" i="3"/>
  <c r="AM15" i="3"/>
  <c r="AO15" i="3"/>
  <c r="AQ15" i="3"/>
  <c r="L22" i="6" s="1"/>
  <c r="AS15" i="3"/>
  <c r="L23" i="6" s="1"/>
  <c r="AU15" i="3"/>
  <c r="AW15" i="3"/>
  <c r="L25" i="6" s="1"/>
  <c r="AY15" i="3"/>
  <c r="L26" i="6" s="1"/>
  <c r="BA15" i="3"/>
  <c r="L27" i="6" s="1"/>
  <c r="BC15" i="3"/>
  <c r="BE15" i="3"/>
  <c r="BG15" i="3"/>
  <c r="L30" i="6" s="1"/>
  <c r="BI15" i="3"/>
  <c r="L31" i="6" s="1"/>
  <c r="BK15" i="3"/>
  <c r="BL15" i="3"/>
  <c r="BM15" i="3"/>
  <c r="BN15" i="3" s="1"/>
  <c r="BO15" i="3"/>
  <c r="BS15" i="3"/>
  <c r="BU15" i="3"/>
  <c r="BW15" i="3"/>
  <c r="C16" i="3"/>
  <c r="BX16" i="3" s="1"/>
  <c r="E16" i="3"/>
  <c r="G16" i="3"/>
  <c r="I16" i="3"/>
  <c r="M5" i="6" s="1"/>
  <c r="K16" i="3"/>
  <c r="M16" i="3"/>
  <c r="M7" i="6" s="1"/>
  <c r="O16" i="3"/>
  <c r="Q16" i="3"/>
  <c r="M9" i="6" s="1"/>
  <c r="S16" i="3"/>
  <c r="M10" i="6" s="1"/>
  <c r="U16" i="3"/>
  <c r="W16" i="3"/>
  <c r="Y16" i="3"/>
  <c r="M13" i="6" s="1"/>
  <c r="AA16" i="3"/>
  <c r="AC16" i="3"/>
  <c r="M15" i="6" s="1"/>
  <c r="AE16" i="3"/>
  <c r="M17" i="6"/>
  <c r="AI16" i="3"/>
  <c r="M18" i="6" s="1"/>
  <c r="AK16" i="3"/>
  <c r="AM16" i="3"/>
  <c r="AO16" i="3"/>
  <c r="M21" i="6" s="1"/>
  <c r="AQ16" i="3"/>
  <c r="AS16" i="3"/>
  <c r="M23" i="6" s="1"/>
  <c r="AU16" i="3"/>
  <c r="M24" i="6" s="1"/>
  <c r="AW16" i="3"/>
  <c r="M25" i="6" s="1"/>
  <c r="AY16" i="3"/>
  <c r="M26" i="6" s="1"/>
  <c r="BA16" i="3"/>
  <c r="BC16" i="3"/>
  <c r="BE16" i="3"/>
  <c r="M29" i="6" s="1"/>
  <c r="BG16" i="3"/>
  <c r="BI16" i="3"/>
  <c r="BK16" i="3"/>
  <c r="BL16" i="3"/>
  <c r="BM16" i="3"/>
  <c r="BN16" i="3" s="1"/>
  <c r="BO16" i="3"/>
  <c r="BS16" i="3"/>
  <c r="BU16" i="3"/>
  <c r="BW16" i="3"/>
  <c r="O2"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BK17" i="3"/>
  <c r="BP17" i="3"/>
  <c r="BR17" i="3"/>
  <c r="C18" i="3"/>
  <c r="E18" i="3"/>
  <c r="G18" i="3"/>
  <c r="N4" i="6" s="1"/>
  <c r="I18" i="3"/>
  <c r="N5" i="6" s="1"/>
  <c r="K18" i="3"/>
  <c r="M18" i="3"/>
  <c r="N7" i="6" s="1"/>
  <c r="O18" i="3"/>
  <c r="Q18" i="3"/>
  <c r="S18" i="3"/>
  <c r="U18" i="3"/>
  <c r="W18" i="3"/>
  <c r="N12" i="6" s="1"/>
  <c r="Y18" i="3"/>
  <c r="N13" i="6" s="1"/>
  <c r="AA18" i="3"/>
  <c r="N14" i="6" s="1"/>
  <c r="AC18" i="3"/>
  <c r="N15" i="6" s="1"/>
  <c r="AE18" i="3"/>
  <c r="AG18" i="3"/>
  <c r="AI18" i="3"/>
  <c r="AK18" i="3"/>
  <c r="AM18" i="3"/>
  <c r="N20" i="6" s="1"/>
  <c r="AO18" i="3"/>
  <c r="AQ18" i="3"/>
  <c r="N22" i="6" s="1"/>
  <c r="AS18" i="3"/>
  <c r="N23" i="6" s="1"/>
  <c r="AU18" i="3"/>
  <c r="AW18" i="3"/>
  <c r="N25" i="6" s="1"/>
  <c r="AY18" i="3"/>
  <c r="N26" i="6" s="1"/>
  <c r="BA18" i="3"/>
  <c r="N27" i="6" s="1"/>
  <c r="BC18" i="3"/>
  <c r="BE18" i="3"/>
  <c r="BG18" i="3"/>
  <c r="N30" i="6" s="1"/>
  <c r="BI18" i="3"/>
  <c r="BK18" i="3"/>
  <c r="BL18" i="3"/>
  <c r="BM18" i="3"/>
  <c r="BN18" i="3" s="1"/>
  <c r="BO18" i="3"/>
  <c r="BS18" i="3"/>
  <c r="BU18" i="3"/>
  <c r="BW18" i="3"/>
  <c r="C19" i="3"/>
  <c r="E19" i="3"/>
  <c r="O3" i="6" s="1"/>
  <c r="G19" i="3"/>
  <c r="I19" i="3"/>
  <c r="K19" i="3"/>
  <c r="M19" i="3"/>
  <c r="O7" i="6" s="1"/>
  <c r="O19" i="3"/>
  <c r="O8" i="6" s="1"/>
  <c r="Q19" i="3"/>
  <c r="O9" i="6" s="1"/>
  <c r="S19" i="3"/>
  <c r="U19" i="3"/>
  <c r="O11" i="6" s="1"/>
  <c r="W19" i="3"/>
  <c r="Y19" i="3"/>
  <c r="AA19" i="3"/>
  <c r="AC19" i="3"/>
  <c r="O15" i="6" s="1"/>
  <c r="AE19" i="3"/>
  <c r="O16" i="6" s="1"/>
  <c r="AG19" i="3"/>
  <c r="O17" i="6" s="1"/>
  <c r="AI19" i="3"/>
  <c r="AK19" i="3"/>
  <c r="O19" i="6" s="1"/>
  <c r="AM19" i="3"/>
  <c r="AO19" i="3"/>
  <c r="AQ19" i="3"/>
  <c r="AS19" i="3"/>
  <c r="O23" i="6" s="1"/>
  <c r="AU19" i="3"/>
  <c r="AW19" i="3"/>
  <c r="O25" i="6" s="1"/>
  <c r="AY19" i="3"/>
  <c r="BA19" i="3"/>
  <c r="O27" i="6" s="1"/>
  <c r="BC19" i="3"/>
  <c r="BE19" i="3"/>
  <c r="BG19" i="3"/>
  <c r="BI19" i="3"/>
  <c r="O31" i="6" s="1"/>
  <c r="BK19" i="3"/>
  <c r="BL19" i="3"/>
  <c r="BM19" i="3"/>
  <c r="BN19" i="3" s="1"/>
  <c r="BO19" i="3"/>
  <c r="BS19" i="3"/>
  <c r="BU19" i="3"/>
  <c r="BW19" i="3"/>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BK20" i="3"/>
  <c r="BP20" i="3"/>
  <c r="BR20" i="3"/>
  <c r="BK21" i="3"/>
  <c r="C22" i="3"/>
  <c r="E22" i="3"/>
  <c r="G22" i="3"/>
  <c r="I22" i="3"/>
  <c r="K22" i="3"/>
  <c r="M22" i="3"/>
  <c r="O22" i="3"/>
  <c r="P8" i="6" s="1"/>
  <c r="Q22" i="3"/>
  <c r="S22" i="3"/>
  <c r="P10" i="6" s="1"/>
  <c r="U22" i="3"/>
  <c r="W22" i="3"/>
  <c r="P12" i="6" s="1"/>
  <c r="Y22" i="3"/>
  <c r="P13" i="6" s="1"/>
  <c r="AA22" i="3"/>
  <c r="AC22" i="3"/>
  <c r="AE22" i="3"/>
  <c r="P16" i="6" s="1"/>
  <c r="AG22" i="3"/>
  <c r="P17" i="6" s="1"/>
  <c r="AI22" i="3"/>
  <c r="P18" i="6" s="1"/>
  <c r="AK22" i="3"/>
  <c r="AM22" i="3"/>
  <c r="P20" i="6" s="1"/>
  <c r="AO22" i="3"/>
  <c r="P21" i="6" s="1"/>
  <c r="AQ22" i="3"/>
  <c r="P22" i="6" s="1"/>
  <c r="AS22" i="3"/>
  <c r="AU22" i="3"/>
  <c r="P24" i="6" s="1"/>
  <c r="AW22" i="3"/>
  <c r="AY22" i="3"/>
  <c r="BA22" i="3"/>
  <c r="BC22" i="3"/>
  <c r="P28" i="6" s="1"/>
  <c r="BE22" i="3"/>
  <c r="BG22" i="3"/>
  <c r="BI22" i="3"/>
  <c r="BK22" i="3"/>
  <c r="BL22" i="3"/>
  <c r="BM22" i="3"/>
  <c r="BN22" i="3" s="1"/>
  <c r="BO22" i="3"/>
  <c r="BS22" i="3"/>
  <c r="BU22" i="3"/>
  <c r="BW22" i="3"/>
  <c r="C23" i="3"/>
  <c r="Q2" i="6" s="1"/>
  <c r="E23" i="3"/>
  <c r="G23" i="3"/>
  <c r="Q4" i="6" s="1"/>
  <c r="I23" i="3"/>
  <c r="Q5" i="6" s="1"/>
  <c r="K23" i="3"/>
  <c r="Q6" i="6" s="1"/>
  <c r="M23" i="3"/>
  <c r="Q7" i="6" s="1"/>
  <c r="O23" i="3"/>
  <c r="Q8" i="6" s="1"/>
  <c r="Q23" i="3"/>
  <c r="S23" i="3"/>
  <c r="U23" i="3"/>
  <c r="W23" i="3"/>
  <c r="Q12" i="6" s="1"/>
  <c r="Y23" i="3"/>
  <c r="AA23" i="3"/>
  <c r="Q14" i="6" s="1"/>
  <c r="AC23" i="3"/>
  <c r="Q15" i="6" s="1"/>
  <c r="AE23" i="3"/>
  <c r="Q16" i="6" s="1"/>
  <c r="AG23" i="3"/>
  <c r="AI23" i="3"/>
  <c r="AK23" i="3"/>
  <c r="AM23" i="3"/>
  <c r="Q20" i="6" s="1"/>
  <c r="AO23" i="3"/>
  <c r="AQ23" i="3"/>
  <c r="Q22" i="6" s="1"/>
  <c r="AS23" i="3"/>
  <c r="AU23" i="3"/>
  <c r="Q24" i="6" s="1"/>
  <c r="AW23" i="3"/>
  <c r="Q25" i="6" s="1"/>
  <c r="AY23" i="3"/>
  <c r="BA23" i="3"/>
  <c r="Q27" i="6" s="1"/>
  <c r="BC23" i="3"/>
  <c r="Q28" i="6" s="1"/>
  <c r="BE23" i="3"/>
  <c r="BG23" i="3"/>
  <c r="Q30" i="6" s="1"/>
  <c r="BI23" i="3"/>
  <c r="Q31" i="6" s="1"/>
  <c r="BK23" i="3"/>
  <c r="BL23" i="3"/>
  <c r="BM23" i="3"/>
  <c r="BN23" i="3" s="1"/>
  <c r="BO23" i="3"/>
  <c r="BS23" i="3"/>
  <c r="BU23" i="3"/>
  <c r="BW23" i="3"/>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BK24" i="3"/>
  <c r="BP24" i="3"/>
  <c r="BR24" i="3"/>
  <c r="BW24" i="3"/>
  <c r="C25" i="3"/>
  <c r="R2" i="6" s="1"/>
  <c r="E25" i="3"/>
  <c r="G25" i="3"/>
  <c r="I25" i="3"/>
  <c r="K25" i="3"/>
  <c r="R6" i="6" s="1"/>
  <c r="M25" i="3"/>
  <c r="O25" i="3"/>
  <c r="Q25" i="3"/>
  <c r="R9" i="6" s="1"/>
  <c r="S25" i="3"/>
  <c r="U25" i="3"/>
  <c r="R11" i="6" s="1"/>
  <c r="W25" i="3"/>
  <c r="R12" i="6" s="1"/>
  <c r="Y25" i="3"/>
  <c r="AA25" i="3"/>
  <c r="R14" i="6" s="1"/>
  <c r="AC25" i="3"/>
  <c r="AE25" i="3"/>
  <c r="AG25" i="3"/>
  <c r="R17" i="6" s="1"/>
  <c r="AI25" i="3"/>
  <c r="AK25" i="3"/>
  <c r="R19" i="6" s="1"/>
  <c r="AM25" i="3"/>
  <c r="R20" i="6" s="1"/>
  <c r="AO25" i="3"/>
  <c r="AQ25" i="3"/>
  <c r="R22" i="6" s="1"/>
  <c r="AS25" i="3"/>
  <c r="AU25" i="3"/>
  <c r="AW25" i="3"/>
  <c r="R25" i="6" s="1"/>
  <c r="AY25" i="3"/>
  <c r="BA25" i="3"/>
  <c r="R27" i="6" s="1"/>
  <c r="BC25" i="3"/>
  <c r="R28" i="6" s="1"/>
  <c r="BE25" i="3"/>
  <c r="BG25" i="3"/>
  <c r="BI25" i="3"/>
  <c r="BK25" i="3"/>
  <c r="BL25" i="3"/>
  <c r="BM25" i="3"/>
  <c r="BN25" i="3" s="1"/>
  <c r="BO25" i="3"/>
  <c r="BS25" i="3"/>
  <c r="BU25" i="3"/>
  <c r="BW25" i="3"/>
  <c r="C26" i="3"/>
  <c r="E26" i="3"/>
  <c r="S3" i="6" s="1"/>
  <c r="G26" i="3"/>
  <c r="I26" i="3"/>
  <c r="K26" i="3"/>
  <c r="S6" i="6" s="1"/>
  <c r="M26" i="3"/>
  <c r="O26" i="3"/>
  <c r="S8" i="6" s="1"/>
  <c r="Q26" i="3"/>
  <c r="S26" i="3"/>
  <c r="S10" i="6" s="1"/>
  <c r="U26" i="3"/>
  <c r="S11" i="6" s="1"/>
  <c r="W26" i="3"/>
  <c r="Y26" i="3"/>
  <c r="AA26" i="3"/>
  <c r="S14" i="6" s="1"/>
  <c r="AC26" i="3"/>
  <c r="AE26" i="3"/>
  <c r="S16" i="6" s="1"/>
  <c r="AG26" i="3"/>
  <c r="AI26" i="3"/>
  <c r="S18" i="6" s="1"/>
  <c r="AK26" i="3"/>
  <c r="S19" i="6" s="1"/>
  <c r="AM26" i="3"/>
  <c r="AO26" i="3"/>
  <c r="AQ26" i="3"/>
  <c r="S22" i="6" s="1"/>
  <c r="AS26" i="3"/>
  <c r="AU26" i="3"/>
  <c r="S24" i="6" s="1"/>
  <c r="AW26" i="3"/>
  <c r="AY26" i="3"/>
  <c r="S26" i="6" s="1"/>
  <c r="BA26" i="3"/>
  <c r="S27" i="6" s="1"/>
  <c r="BC26" i="3"/>
  <c r="BE26" i="3"/>
  <c r="BG26" i="3"/>
  <c r="S30" i="6" s="1"/>
  <c r="BI26" i="3"/>
  <c r="BK26" i="3"/>
  <c r="BL26" i="3"/>
  <c r="BM26" i="3"/>
  <c r="BN26" i="3" s="1"/>
  <c r="BO26" i="3"/>
  <c r="BS26" i="3"/>
  <c r="BU26" i="3"/>
  <c r="BW26" i="3"/>
  <c r="X2"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BK27" i="3"/>
  <c r="BP27" i="3"/>
  <c r="BR27" i="3"/>
  <c r="BK28" i="3"/>
  <c r="C29" i="3"/>
  <c r="T2" i="6" s="1"/>
  <c r="E29" i="3"/>
  <c r="G29" i="3"/>
  <c r="I29" i="3"/>
  <c r="K29" i="3"/>
  <c r="T6" i="6" s="1"/>
  <c r="M29" i="3"/>
  <c r="O29" i="3"/>
  <c r="Q29" i="3"/>
  <c r="T9" i="6" s="1"/>
  <c r="S29" i="3"/>
  <c r="T10" i="6" s="1"/>
  <c r="U29" i="3"/>
  <c r="W29" i="3"/>
  <c r="Y29" i="3"/>
  <c r="AA29" i="3"/>
  <c r="T14" i="6" s="1"/>
  <c r="AC29" i="3"/>
  <c r="AE29" i="3"/>
  <c r="AG29" i="3"/>
  <c r="T17" i="6" s="1"/>
  <c r="AI29" i="3"/>
  <c r="T18" i="6" s="1"/>
  <c r="AK29" i="3"/>
  <c r="AM29" i="3"/>
  <c r="AO29" i="3"/>
  <c r="AQ29" i="3"/>
  <c r="T22" i="6" s="1"/>
  <c r="AS29" i="3"/>
  <c r="T23" i="6" s="1"/>
  <c r="AU29" i="3"/>
  <c r="AW29" i="3"/>
  <c r="T25" i="6" s="1"/>
  <c r="AY29" i="3"/>
  <c r="T26" i="6" s="1"/>
  <c r="BA29" i="3"/>
  <c r="BC29" i="3"/>
  <c r="BE29" i="3"/>
  <c r="BG29" i="3"/>
  <c r="T30" i="6" s="1"/>
  <c r="BI29" i="3"/>
  <c r="BK29" i="3"/>
  <c r="BL29" i="3"/>
  <c r="BM29" i="3"/>
  <c r="BN29" i="3" s="1"/>
  <c r="BO29" i="3"/>
  <c r="BS29" i="3"/>
  <c r="BU29" i="3"/>
  <c r="BW29" i="3"/>
  <c r="C30" i="3"/>
  <c r="BX30" i="3" s="1"/>
  <c r="E30" i="3"/>
  <c r="U3" i="6" s="1"/>
  <c r="G30" i="3"/>
  <c r="U4" i="6" s="1"/>
  <c r="I30" i="3"/>
  <c r="U5" i="6" s="1"/>
  <c r="K30" i="3"/>
  <c r="M30" i="3"/>
  <c r="O30" i="3"/>
  <c r="U8" i="6" s="1"/>
  <c r="Q30" i="3"/>
  <c r="U9" i="6" s="1"/>
  <c r="S30" i="3"/>
  <c r="U30" i="3"/>
  <c r="U11" i="6" s="1"/>
  <c r="W30" i="3"/>
  <c r="U12" i="6" s="1"/>
  <c r="Y30" i="3"/>
  <c r="U13" i="6" s="1"/>
  <c r="AA30" i="3"/>
  <c r="AC30" i="3"/>
  <c r="U15" i="6" s="1"/>
  <c r="AE30" i="3"/>
  <c r="U16" i="6" s="1"/>
  <c r="AG30" i="3"/>
  <c r="U17" i="6" s="1"/>
  <c r="AI30" i="3"/>
  <c r="AK30" i="3"/>
  <c r="U19" i="6" s="1"/>
  <c r="AM30" i="3"/>
  <c r="U20" i="6" s="1"/>
  <c r="AO30" i="3"/>
  <c r="U21" i="6" s="1"/>
  <c r="AQ30" i="3"/>
  <c r="AS30" i="3"/>
  <c r="AU30" i="3"/>
  <c r="U24" i="6" s="1"/>
  <c r="AW30" i="3"/>
  <c r="U25" i="6" s="1"/>
  <c r="AY30" i="3"/>
  <c r="U26" i="6" s="1"/>
  <c r="BA30" i="3"/>
  <c r="BC30" i="3"/>
  <c r="U28" i="6" s="1"/>
  <c r="BE30" i="3"/>
  <c r="U29" i="6" s="1"/>
  <c r="BG30" i="3"/>
  <c r="BI30" i="3"/>
  <c r="BK30" i="3"/>
  <c r="BL30" i="3"/>
  <c r="BM30" i="3"/>
  <c r="BN30" i="3" s="1"/>
  <c r="BO30" i="3"/>
  <c r="BS30" i="3"/>
  <c r="BU30" i="3"/>
  <c r="BW30" i="3"/>
  <c r="AA2" i="5"/>
  <c r="AA3" i="5"/>
  <c r="AA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BK31" i="3"/>
  <c r="BP31" i="3"/>
  <c r="BR31" i="3"/>
  <c r="C32" i="3"/>
  <c r="BX32" i="3" s="1"/>
  <c r="E32" i="3"/>
  <c r="V3" i="6" s="1"/>
  <c r="G32" i="3"/>
  <c r="V4" i="6" s="1"/>
  <c r="I32" i="3"/>
  <c r="V5" i="6" s="1"/>
  <c r="K32" i="3"/>
  <c r="M32" i="3"/>
  <c r="O32" i="3"/>
  <c r="Q32" i="3"/>
  <c r="V9" i="6" s="1"/>
  <c r="S32" i="3"/>
  <c r="U32" i="3"/>
  <c r="V11" i="6" s="1"/>
  <c r="W32" i="3"/>
  <c r="V12" i="6" s="1"/>
  <c r="Y32" i="3"/>
  <c r="V13" i="6" s="1"/>
  <c r="AA32" i="3"/>
  <c r="AC32" i="3"/>
  <c r="AE32" i="3"/>
  <c r="AG32" i="3"/>
  <c r="V17" i="6" s="1"/>
  <c r="AI32" i="3"/>
  <c r="AK32" i="3"/>
  <c r="V19" i="6" s="1"/>
  <c r="AM32" i="3"/>
  <c r="AO32" i="3"/>
  <c r="V21" i="6" s="1"/>
  <c r="AQ32" i="3"/>
  <c r="V22" i="6" s="1"/>
  <c r="AS32" i="3"/>
  <c r="V23" i="6" s="1"/>
  <c r="AU32" i="3"/>
  <c r="AW32" i="3"/>
  <c r="V25" i="6" s="1"/>
  <c r="AY32" i="3"/>
  <c r="BA32" i="3"/>
  <c r="V27" i="6" s="1"/>
  <c r="BC32" i="3"/>
  <c r="V28" i="6" s="1"/>
  <c r="BE32" i="3"/>
  <c r="BG32" i="3"/>
  <c r="BI32" i="3"/>
  <c r="BK32" i="3"/>
  <c r="BL32" i="3"/>
  <c r="BM32" i="3"/>
  <c r="BN32" i="3" s="1"/>
  <c r="BO32" i="3"/>
  <c r="BS32" i="3"/>
  <c r="BU32" i="3"/>
  <c r="BW32" i="3"/>
  <c r="C33" i="3"/>
  <c r="E33" i="3"/>
  <c r="G33" i="3"/>
  <c r="W4" i="6" s="1"/>
  <c r="I33" i="3"/>
  <c r="K33" i="3"/>
  <c r="M33" i="3"/>
  <c r="W7" i="6" s="1"/>
  <c r="O33" i="3"/>
  <c r="Q33" i="3"/>
  <c r="S33" i="3"/>
  <c r="U33" i="3"/>
  <c r="W33" i="3"/>
  <c r="W12" i="6" s="1"/>
  <c r="Y33" i="3"/>
  <c r="AA33" i="3"/>
  <c r="W14" i="6" s="1"/>
  <c r="AC33" i="3"/>
  <c r="W15" i="6" s="1"/>
  <c r="AE33" i="3"/>
  <c r="AG33" i="3"/>
  <c r="AI33" i="3"/>
  <c r="AK33" i="3"/>
  <c r="AM33" i="3"/>
  <c r="W20" i="6" s="1"/>
  <c r="AO33" i="3"/>
  <c r="AQ33" i="3"/>
  <c r="W22" i="6" s="1"/>
  <c r="AS33" i="3"/>
  <c r="W23" i="6" s="1"/>
  <c r="AU33" i="3"/>
  <c r="W24" i="6" s="1"/>
  <c r="AW33" i="3"/>
  <c r="W25" i="6" s="1"/>
  <c r="AY33" i="3"/>
  <c r="W26" i="6" s="1"/>
  <c r="BA33" i="3"/>
  <c r="BC33" i="3"/>
  <c r="W28" i="6" s="1"/>
  <c r="BE33" i="3"/>
  <c r="BG33" i="3"/>
  <c r="W30" i="6" s="1"/>
  <c r="BI33" i="3"/>
  <c r="BK33" i="3"/>
  <c r="BL33" i="3"/>
  <c r="BM33" i="3"/>
  <c r="BN33" i="3" s="1"/>
  <c r="BO33" i="3"/>
  <c r="BS33" i="3"/>
  <c r="BU33" i="3"/>
  <c r="BW33" i="3"/>
  <c r="BX33" i="3"/>
  <c r="AD2" i="5"/>
  <c r="AD3" i="5"/>
  <c r="AD4" i="5"/>
  <c r="AD5" i="5"/>
  <c r="AD6" i="5"/>
  <c r="AD8" i="5"/>
  <c r="AD9" i="5"/>
  <c r="AD10" i="5"/>
  <c r="AD11" i="5"/>
  <c r="AD12" i="5"/>
  <c r="AD13" i="5"/>
  <c r="AD14" i="5"/>
  <c r="AD15" i="5"/>
  <c r="AD16" i="5"/>
  <c r="AD17" i="5"/>
  <c r="AD18" i="5"/>
  <c r="AD19" i="5"/>
  <c r="AD20" i="5"/>
  <c r="AD21" i="5"/>
  <c r="AD22" i="5"/>
  <c r="AD23" i="5"/>
  <c r="AD24" i="5"/>
  <c r="AD25" i="5"/>
  <c r="AD26" i="5"/>
  <c r="AD27" i="5"/>
  <c r="AD28" i="5"/>
  <c r="AD29" i="5"/>
  <c r="AD30" i="5"/>
  <c r="AD31" i="5"/>
  <c r="BK34" i="3"/>
  <c r="BP34" i="3"/>
  <c r="BR34" i="3"/>
  <c r="BK35" i="3"/>
  <c r="C36" i="3"/>
  <c r="BX36" i="3" s="1"/>
  <c r="E36" i="3"/>
  <c r="X3" i="6" s="1"/>
  <c r="G36" i="3"/>
  <c r="X4" i="6" s="1"/>
  <c r="I36" i="3"/>
  <c r="K36" i="3"/>
  <c r="M36" i="3"/>
  <c r="O36" i="3"/>
  <c r="X8" i="6" s="1"/>
  <c r="Q36" i="3"/>
  <c r="S36" i="3"/>
  <c r="U36" i="3"/>
  <c r="W36" i="3"/>
  <c r="X12" i="6" s="1"/>
  <c r="Y36" i="3"/>
  <c r="AA36" i="3"/>
  <c r="X14" i="6" s="1"/>
  <c r="AC36" i="3"/>
  <c r="X15" i="6" s="1"/>
  <c r="AE36" i="3"/>
  <c r="X16" i="6" s="1"/>
  <c r="AG36" i="3"/>
  <c r="AI36" i="3"/>
  <c r="AK36" i="3"/>
  <c r="AM36" i="3"/>
  <c r="X20" i="6" s="1"/>
  <c r="AO36" i="3"/>
  <c r="AQ36" i="3"/>
  <c r="AS36" i="3"/>
  <c r="X23" i="6" s="1"/>
  <c r="AU36" i="3"/>
  <c r="X24" i="6" s="1"/>
  <c r="AW36" i="3"/>
  <c r="AY36" i="3"/>
  <c r="X26" i="6" s="1"/>
  <c r="BA36" i="3"/>
  <c r="X27" i="6" s="1"/>
  <c r="BC36" i="3"/>
  <c r="X28" i="6" s="1"/>
  <c r="BE36" i="3"/>
  <c r="BG36" i="3"/>
  <c r="BI36" i="3"/>
  <c r="X31" i="6" s="1"/>
  <c r="BK36" i="3"/>
  <c r="BL36" i="3"/>
  <c r="BM36" i="3"/>
  <c r="BN36" i="3" s="1"/>
  <c r="BO36" i="3"/>
  <c r="BS36" i="3"/>
  <c r="BU36" i="3"/>
  <c r="BW36" i="3"/>
  <c r="C37" i="3"/>
  <c r="E37" i="3"/>
  <c r="Y3" i="6" s="1"/>
  <c r="G37" i="3"/>
  <c r="Y4" i="6" s="1"/>
  <c r="I37" i="3"/>
  <c r="K37" i="3"/>
  <c r="Y6" i="6" s="1"/>
  <c r="M37" i="3"/>
  <c r="O37" i="3"/>
  <c r="Q37" i="3"/>
  <c r="S37" i="3"/>
  <c r="Y10" i="6" s="1"/>
  <c r="U37" i="3"/>
  <c r="Y11" i="6" s="1"/>
  <c r="W37" i="3"/>
  <c r="Y12" i="6" s="1"/>
  <c r="Y37" i="3"/>
  <c r="AA37" i="3"/>
  <c r="AC37" i="3"/>
  <c r="AE37" i="3"/>
  <c r="AG37" i="3"/>
  <c r="AI37" i="3"/>
  <c r="Y18" i="6" s="1"/>
  <c r="AK37" i="3"/>
  <c r="Y19" i="6" s="1"/>
  <c r="AM37" i="3"/>
  <c r="Y20" i="6" s="1"/>
  <c r="AO37" i="3"/>
  <c r="AQ37" i="3"/>
  <c r="Y22" i="6" s="1"/>
  <c r="AS37" i="3"/>
  <c r="AU37" i="3"/>
  <c r="AW37" i="3"/>
  <c r="Y25" i="6" s="1"/>
  <c r="AY37" i="3"/>
  <c r="Y26" i="6" s="1"/>
  <c r="BA37" i="3"/>
  <c r="Y27" i="6" s="1"/>
  <c r="BC37" i="3"/>
  <c r="Y28" i="6" s="1"/>
  <c r="BE37" i="3"/>
  <c r="BG37" i="3"/>
  <c r="Y30" i="6" s="1"/>
  <c r="BI37" i="3"/>
  <c r="BK37" i="3"/>
  <c r="BL37" i="3"/>
  <c r="BM37" i="3"/>
  <c r="BN37" i="3" s="1"/>
  <c r="BO37" i="3"/>
  <c r="BS37" i="3"/>
  <c r="BU37" i="3"/>
  <c r="BW37" i="3"/>
  <c r="AG2" i="5"/>
  <c r="AG3" i="5"/>
  <c r="AG4"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BK38" i="3"/>
  <c r="BP38" i="3"/>
  <c r="BR38" i="3"/>
  <c r="C39" i="3"/>
  <c r="E39" i="3"/>
  <c r="G39" i="3"/>
  <c r="I39" i="3"/>
  <c r="Z5" i="6" s="1"/>
  <c r="K39" i="3"/>
  <c r="M39" i="3"/>
  <c r="O39" i="3"/>
  <c r="Q39" i="3"/>
  <c r="S39" i="3"/>
  <c r="Z10" i="6" s="1"/>
  <c r="U39" i="3"/>
  <c r="W39" i="3"/>
  <c r="Z12" i="6" s="1"/>
  <c r="Y39" i="3"/>
  <c r="Z13" i="6" s="1"/>
  <c r="AA39" i="3"/>
  <c r="AC39" i="3"/>
  <c r="AE39" i="3"/>
  <c r="Z16" i="6" s="1"/>
  <c r="AG39" i="3"/>
  <c r="AI39" i="3"/>
  <c r="Z18" i="6" s="1"/>
  <c r="AK39" i="3"/>
  <c r="AM39" i="3"/>
  <c r="AO39" i="3"/>
  <c r="AQ39" i="3"/>
  <c r="AS39" i="3"/>
  <c r="AU39" i="3"/>
  <c r="Z24" i="6" s="1"/>
  <c r="AW39" i="3"/>
  <c r="AY39" i="3"/>
  <c r="Z26" i="6" s="1"/>
  <c r="BA39" i="3"/>
  <c r="BC39" i="3"/>
  <c r="Z28" i="6" s="1"/>
  <c r="BE39" i="3"/>
  <c r="Z29" i="6" s="1"/>
  <c r="BG39" i="3"/>
  <c r="BI39" i="3"/>
  <c r="BK39" i="3"/>
  <c r="BL39" i="3"/>
  <c r="BM39" i="3"/>
  <c r="BN39" i="3" s="1"/>
  <c r="BO39" i="3"/>
  <c r="BS39" i="3"/>
  <c r="BU39" i="3"/>
  <c r="BW39" i="3"/>
  <c r="C40" i="3"/>
  <c r="BX40" i="3" s="1"/>
  <c r="E40" i="3"/>
  <c r="AA3" i="6" s="1"/>
  <c r="G40" i="3"/>
  <c r="I40" i="3"/>
  <c r="AA5" i="6" s="1"/>
  <c r="K40" i="3"/>
  <c r="M40" i="3"/>
  <c r="O40" i="3"/>
  <c r="AA8" i="6" s="1"/>
  <c r="Q40" i="3"/>
  <c r="S40" i="3"/>
  <c r="U40" i="3"/>
  <c r="AA11" i="6" s="1"/>
  <c r="W40" i="3"/>
  <c r="Y40" i="3"/>
  <c r="AA40" i="3"/>
  <c r="AA14" i="6" s="1"/>
  <c r="AC40" i="3"/>
  <c r="AE40" i="3"/>
  <c r="AA16" i="6" s="1"/>
  <c r="AG40" i="3"/>
  <c r="AI40" i="3"/>
  <c r="AK40" i="3"/>
  <c r="AA19" i="6" s="1"/>
  <c r="AM40" i="3"/>
  <c r="AO40" i="3"/>
  <c r="AQ40" i="3"/>
  <c r="AA22" i="6" s="1"/>
  <c r="AS40" i="3"/>
  <c r="AU40" i="3"/>
  <c r="AA24" i="6" s="1"/>
  <c r="AW40" i="3"/>
  <c r="AY40" i="3"/>
  <c r="AA26" i="6" s="1"/>
  <c r="BA40" i="3"/>
  <c r="AA27" i="6" s="1"/>
  <c r="BC40" i="3"/>
  <c r="BE40" i="3"/>
  <c r="BG40" i="3"/>
  <c r="AA30" i="6" s="1"/>
  <c r="BI40" i="3"/>
  <c r="BK40" i="3"/>
  <c r="BL40" i="3"/>
  <c r="BM40" i="3"/>
  <c r="BN40" i="3" s="1"/>
  <c r="BO40" i="3"/>
  <c r="BS40" i="3"/>
  <c r="BU40" i="3"/>
  <c r="BW40" i="3"/>
  <c r="AJ2" i="5"/>
  <c r="AJ3" i="5"/>
  <c r="AJ4" i="5"/>
  <c r="AJ5" i="5"/>
  <c r="AJ7" i="5"/>
  <c r="AJ8" i="5"/>
  <c r="AJ9" i="5"/>
  <c r="AJ10" i="5"/>
  <c r="AJ11" i="5"/>
  <c r="AJ12" i="5"/>
  <c r="AJ13" i="5"/>
  <c r="AJ14" i="5"/>
  <c r="AJ15" i="5"/>
  <c r="AJ16" i="5"/>
  <c r="AJ17" i="5"/>
  <c r="AJ18" i="5"/>
  <c r="AJ19" i="5"/>
  <c r="AJ20" i="5"/>
  <c r="AJ21" i="5"/>
  <c r="AJ22" i="5"/>
  <c r="AJ23" i="5"/>
  <c r="AJ24" i="5"/>
  <c r="AJ25" i="5"/>
  <c r="AJ26" i="5"/>
  <c r="AJ27" i="5"/>
  <c r="AJ28" i="5"/>
  <c r="AJ29" i="5"/>
  <c r="AJ30" i="5"/>
  <c r="AJ31" i="5"/>
  <c r="BK41" i="3"/>
  <c r="BP41" i="3"/>
  <c r="BR41" i="3"/>
  <c r="BL43" i="3"/>
  <c r="BS43" i="3"/>
  <c r="BL44" i="3"/>
  <c r="BS44" i="3"/>
  <c r="BL45" i="3"/>
  <c r="BS45" i="3"/>
  <c r="BL46" i="3"/>
  <c r="BS46" i="3"/>
  <c r="BL47" i="3"/>
  <c r="BS47" i="3"/>
  <c r="BL48" i="3"/>
  <c r="BS48" i="3"/>
  <c r="BL49" i="3"/>
  <c r="BS49" i="3"/>
  <c r="BL50" i="3"/>
  <c r="BS50" i="3"/>
  <c r="BL51" i="3"/>
  <c r="BS51" i="3"/>
  <c r="BL52" i="3"/>
  <c r="BS52" i="3"/>
  <c r="C2" i="6"/>
  <c r="D2" i="6"/>
  <c r="F2" i="6"/>
  <c r="N2" i="6"/>
  <c r="O2" i="6"/>
  <c r="U2" i="6"/>
  <c r="W2" i="6"/>
  <c r="C3" i="6"/>
  <c r="D3" i="6"/>
  <c r="F3" i="6"/>
  <c r="G3" i="6"/>
  <c r="I3" i="6"/>
  <c r="J3" i="6"/>
  <c r="K3" i="6"/>
  <c r="L3" i="6"/>
  <c r="M3" i="6"/>
  <c r="N3" i="6"/>
  <c r="P3" i="6"/>
  <c r="Q3" i="6"/>
  <c r="R3" i="6"/>
  <c r="T3" i="6"/>
  <c r="W3" i="6"/>
  <c r="Z3" i="6"/>
  <c r="C4" i="6"/>
  <c r="D4" i="6"/>
  <c r="F4" i="6"/>
  <c r="G4" i="6"/>
  <c r="I4" i="6"/>
  <c r="L4" i="6"/>
  <c r="M4" i="6"/>
  <c r="O4" i="6"/>
  <c r="P4" i="6"/>
  <c r="S4" i="6"/>
  <c r="T4" i="6"/>
  <c r="Z4" i="6"/>
  <c r="AA4" i="6"/>
  <c r="C5" i="6"/>
  <c r="E5" i="6"/>
  <c r="F5" i="6"/>
  <c r="G5" i="6"/>
  <c r="J5" i="6"/>
  <c r="L5" i="6"/>
  <c r="O5" i="6"/>
  <c r="P5" i="6"/>
  <c r="R5" i="6"/>
  <c r="S5" i="6"/>
  <c r="T5" i="6"/>
  <c r="W5" i="6"/>
  <c r="X5" i="6"/>
  <c r="Y5" i="6"/>
  <c r="C6" i="6"/>
  <c r="D6" i="6"/>
  <c r="E6" i="6"/>
  <c r="G6" i="6"/>
  <c r="H6" i="6"/>
  <c r="J6" i="6"/>
  <c r="M6" i="6"/>
  <c r="O6" i="6"/>
  <c r="P6" i="6"/>
  <c r="U6" i="6"/>
  <c r="V6" i="6"/>
  <c r="W6" i="6"/>
  <c r="Z6" i="6"/>
  <c r="C7" i="6"/>
  <c r="D7" i="6"/>
  <c r="F7" i="6"/>
  <c r="H7" i="6"/>
  <c r="I7" i="6"/>
  <c r="J7" i="6"/>
  <c r="P7" i="6"/>
  <c r="R7" i="6"/>
  <c r="S7" i="6"/>
  <c r="T7" i="6"/>
  <c r="U7" i="6"/>
  <c r="V7" i="6"/>
  <c r="X7" i="6"/>
  <c r="Y7" i="6"/>
  <c r="Z7" i="6"/>
  <c r="AA7" i="6"/>
  <c r="C8" i="6"/>
  <c r="D8" i="6"/>
  <c r="E8" i="6"/>
  <c r="F8" i="6"/>
  <c r="G8" i="6"/>
  <c r="H8" i="6"/>
  <c r="I8" i="6"/>
  <c r="K8" i="6"/>
  <c r="L8" i="6"/>
  <c r="M8" i="6"/>
  <c r="N8" i="6"/>
  <c r="R8" i="6"/>
  <c r="T8" i="6"/>
  <c r="V8" i="6"/>
  <c r="W8" i="6"/>
  <c r="Y8" i="6"/>
  <c r="Z8" i="6"/>
  <c r="C9" i="6"/>
  <c r="F9" i="6"/>
  <c r="H9" i="6"/>
  <c r="I9" i="6"/>
  <c r="K9" i="6"/>
  <c r="N9" i="6"/>
  <c r="P9" i="6"/>
  <c r="Q9" i="6"/>
  <c r="S9" i="6"/>
  <c r="X9" i="6"/>
  <c r="Y9" i="6"/>
  <c r="Z9" i="6"/>
  <c r="AA9" i="6"/>
  <c r="C10" i="6"/>
  <c r="D10" i="6"/>
  <c r="E10" i="6"/>
  <c r="F10" i="6"/>
  <c r="I10" i="6"/>
  <c r="N10" i="6"/>
  <c r="O10" i="6"/>
  <c r="Q10" i="6"/>
  <c r="R10" i="6"/>
  <c r="U10" i="6"/>
  <c r="V10" i="6"/>
  <c r="W10" i="6"/>
  <c r="X10" i="6"/>
  <c r="AA10" i="6"/>
  <c r="C11" i="6"/>
  <c r="D11" i="6"/>
  <c r="F11" i="6"/>
  <c r="G11" i="6"/>
  <c r="I11" i="6"/>
  <c r="J11" i="6"/>
  <c r="K11" i="6"/>
  <c r="M11" i="6"/>
  <c r="N11" i="6"/>
  <c r="P11" i="6"/>
  <c r="Q11" i="6"/>
  <c r="T11" i="6"/>
  <c r="W11" i="6"/>
  <c r="X11" i="6"/>
  <c r="Z11" i="6"/>
  <c r="C12" i="6"/>
  <c r="D12" i="6"/>
  <c r="F12" i="6"/>
  <c r="G12" i="6"/>
  <c r="I12" i="6"/>
  <c r="L12" i="6"/>
  <c r="M12" i="6"/>
  <c r="O12" i="6"/>
  <c r="S12" i="6"/>
  <c r="T12" i="6"/>
  <c r="AA12" i="6"/>
  <c r="C13" i="6"/>
  <c r="D13" i="6"/>
  <c r="E13" i="6"/>
  <c r="F13" i="6"/>
  <c r="G13" i="6"/>
  <c r="I13" i="6"/>
  <c r="J13" i="6"/>
  <c r="K13" i="6"/>
  <c r="L13" i="6"/>
  <c r="O13" i="6"/>
  <c r="Q13" i="6"/>
  <c r="R13" i="6"/>
  <c r="S13" i="6"/>
  <c r="T13" i="6"/>
  <c r="W13" i="6"/>
  <c r="X13" i="6"/>
  <c r="Y13" i="6"/>
  <c r="AA13" i="6"/>
  <c r="C14" i="6"/>
  <c r="D14" i="6"/>
  <c r="E14" i="6"/>
  <c r="G14" i="6"/>
  <c r="H14" i="6"/>
  <c r="J14" i="6"/>
  <c r="M14" i="6"/>
  <c r="O14" i="6"/>
  <c r="P14" i="6"/>
  <c r="U14" i="6"/>
  <c r="V14" i="6"/>
  <c r="Y14" i="6"/>
  <c r="Z14" i="6"/>
  <c r="C15" i="6"/>
  <c r="D15" i="6"/>
  <c r="I15" i="6"/>
  <c r="J15" i="6"/>
  <c r="L15" i="6"/>
  <c r="P15" i="6"/>
  <c r="R15" i="6"/>
  <c r="S15" i="6"/>
  <c r="T15" i="6"/>
  <c r="V15" i="6"/>
  <c r="Y15" i="6"/>
  <c r="Z15" i="6"/>
  <c r="AA15" i="6"/>
  <c r="C16" i="6"/>
  <c r="D16" i="6"/>
  <c r="E16" i="6"/>
  <c r="F16" i="6"/>
  <c r="G16" i="6"/>
  <c r="H16" i="6"/>
  <c r="I16" i="6"/>
  <c r="K16" i="6"/>
  <c r="L16" i="6"/>
  <c r="M16" i="6"/>
  <c r="N16" i="6"/>
  <c r="R16" i="6"/>
  <c r="T16" i="6"/>
  <c r="V16" i="6"/>
  <c r="W16" i="6"/>
  <c r="Y16" i="6"/>
  <c r="C17" i="6"/>
  <c r="F17" i="6"/>
  <c r="H17" i="6"/>
  <c r="I17" i="6"/>
  <c r="K17" i="6"/>
  <c r="N17" i="6"/>
  <c r="Q17" i="6"/>
  <c r="S17" i="6"/>
  <c r="W17" i="6"/>
  <c r="X17" i="6"/>
  <c r="Y17" i="6"/>
  <c r="Z17" i="6"/>
  <c r="AA17" i="6"/>
  <c r="C18" i="6"/>
  <c r="D18" i="6"/>
  <c r="E18" i="6"/>
  <c r="F18" i="6"/>
  <c r="H18" i="6"/>
  <c r="I18" i="6"/>
  <c r="L18" i="6"/>
  <c r="N18" i="6"/>
  <c r="O18" i="6"/>
  <c r="Q18" i="6"/>
  <c r="R18" i="6"/>
  <c r="U18" i="6"/>
  <c r="V18" i="6"/>
  <c r="W18" i="6"/>
  <c r="X18" i="6"/>
  <c r="AA18" i="6"/>
  <c r="C19" i="6"/>
  <c r="D19" i="6"/>
  <c r="F19" i="6"/>
  <c r="G19" i="6"/>
  <c r="I19" i="6"/>
  <c r="J19" i="6"/>
  <c r="K19" i="6"/>
  <c r="L19" i="6"/>
  <c r="M19" i="6"/>
  <c r="N19" i="6"/>
  <c r="P19" i="6"/>
  <c r="Q19" i="6"/>
  <c r="T19" i="6"/>
  <c r="W19" i="6"/>
  <c r="X19" i="6"/>
  <c r="Z19" i="6"/>
  <c r="C20" i="6"/>
  <c r="D20" i="6"/>
  <c r="F20" i="6"/>
  <c r="G20" i="6"/>
  <c r="I20" i="6"/>
  <c r="L20" i="6"/>
  <c r="M20" i="6"/>
  <c r="O20" i="6"/>
  <c r="S20" i="6"/>
  <c r="T20" i="6"/>
  <c r="V20" i="6"/>
  <c r="Z20" i="6"/>
  <c r="AA20" i="6"/>
  <c r="C21" i="6"/>
  <c r="D21" i="6"/>
  <c r="E21" i="6"/>
  <c r="F21" i="6"/>
  <c r="G21" i="6"/>
  <c r="I21" i="6"/>
  <c r="J21" i="6"/>
  <c r="K21" i="6"/>
  <c r="L21" i="6"/>
  <c r="N21" i="6"/>
  <c r="O21" i="6"/>
  <c r="Q21" i="6"/>
  <c r="R21" i="6"/>
  <c r="S21" i="6"/>
  <c r="T21" i="6"/>
  <c r="W21" i="6"/>
  <c r="X21" i="6"/>
  <c r="Y21" i="6"/>
  <c r="Z21" i="6"/>
  <c r="AA21" i="6"/>
  <c r="C22" i="6"/>
  <c r="D22" i="6"/>
  <c r="H22" i="6"/>
  <c r="J22" i="6"/>
  <c r="M22" i="6"/>
  <c r="O22" i="6"/>
  <c r="U22" i="6"/>
  <c r="X22" i="6"/>
  <c r="Z22" i="6"/>
  <c r="C23" i="6"/>
  <c r="I23" i="6"/>
  <c r="P23" i="6"/>
  <c r="Q23" i="6"/>
  <c r="R23" i="6"/>
  <c r="S23" i="6"/>
  <c r="U23" i="6"/>
  <c r="Y23" i="6"/>
  <c r="Z23" i="6"/>
  <c r="AA23" i="6"/>
  <c r="C24" i="6"/>
  <c r="D24" i="6"/>
  <c r="E24" i="6"/>
  <c r="F24" i="6"/>
  <c r="G24" i="6"/>
  <c r="H24" i="6"/>
  <c r="I24" i="6"/>
  <c r="K24" i="6"/>
  <c r="L24" i="6"/>
  <c r="N24" i="6"/>
  <c r="O24" i="6"/>
  <c r="R24" i="6"/>
  <c r="T24" i="6"/>
  <c r="V24" i="6"/>
  <c r="Y24" i="6"/>
  <c r="C25" i="6"/>
  <c r="F25" i="6"/>
  <c r="I25" i="6"/>
  <c r="K25" i="6"/>
  <c r="P25" i="6"/>
  <c r="S25" i="6"/>
  <c r="X25" i="6"/>
  <c r="Z25" i="6"/>
  <c r="AA25" i="6"/>
  <c r="C26" i="6"/>
  <c r="F26" i="6"/>
  <c r="H26" i="6"/>
  <c r="I26" i="6"/>
  <c r="O26" i="6"/>
  <c r="P26" i="6"/>
  <c r="Q26" i="6"/>
  <c r="R26" i="6"/>
  <c r="V26" i="6"/>
  <c r="C27" i="6"/>
  <c r="D27" i="6"/>
  <c r="G27" i="6"/>
  <c r="I27" i="6"/>
  <c r="J27" i="6"/>
  <c r="M27" i="6"/>
  <c r="P27" i="6"/>
  <c r="T27" i="6"/>
  <c r="U27" i="6"/>
  <c r="W27" i="6"/>
  <c r="Z27" i="6"/>
  <c r="C28" i="6"/>
  <c r="D28" i="6"/>
  <c r="F28" i="6"/>
  <c r="G28" i="6"/>
  <c r="H28" i="6"/>
  <c r="I28" i="6"/>
  <c r="K28" i="6"/>
  <c r="L28" i="6"/>
  <c r="M28" i="6"/>
  <c r="N28" i="6"/>
  <c r="O28" i="6"/>
  <c r="S28" i="6"/>
  <c r="T28" i="6"/>
  <c r="AA28" i="6"/>
  <c r="C29" i="6"/>
  <c r="D29" i="6"/>
  <c r="E29" i="6"/>
  <c r="F29" i="6"/>
  <c r="G29" i="6"/>
  <c r="I29" i="6"/>
  <c r="J29" i="6"/>
  <c r="K29" i="6"/>
  <c r="L29" i="6"/>
  <c r="N29" i="6"/>
  <c r="O29" i="6"/>
  <c r="P29" i="6"/>
  <c r="Q29" i="6"/>
  <c r="R29" i="6"/>
  <c r="S29" i="6"/>
  <c r="T29" i="6"/>
  <c r="V29" i="6"/>
  <c r="W29" i="6"/>
  <c r="X29" i="6"/>
  <c r="Y29" i="6"/>
  <c r="AA29" i="6"/>
  <c r="C30" i="6"/>
  <c r="D30" i="6"/>
  <c r="E30" i="6"/>
  <c r="G30" i="6"/>
  <c r="H30" i="6"/>
  <c r="J30" i="6"/>
  <c r="K30" i="6"/>
  <c r="M30" i="6"/>
  <c r="O30" i="6"/>
  <c r="P30" i="6"/>
  <c r="R30" i="6"/>
  <c r="U30" i="6"/>
  <c r="V30" i="6"/>
  <c r="X30" i="6"/>
  <c r="Z30" i="6"/>
  <c r="C31" i="6"/>
  <c r="H31" i="6"/>
  <c r="I31" i="6"/>
  <c r="J31" i="6"/>
  <c r="M31" i="6"/>
  <c r="N31" i="6"/>
  <c r="P31" i="6"/>
  <c r="R31" i="6"/>
  <c r="S31" i="6"/>
  <c r="T31" i="6"/>
  <c r="U31" i="6"/>
  <c r="V31" i="6"/>
  <c r="W31" i="6"/>
  <c r="Y31" i="6"/>
  <c r="Z31" i="6"/>
  <c r="AA31" i="6"/>
  <c r="AG2" i="4"/>
  <c r="AH2" i="4"/>
  <c r="AI2" i="4"/>
  <c r="AJ2" i="4" s="1"/>
  <c r="AK2" i="4"/>
  <c r="AL2" i="4"/>
  <c r="AM2" i="4"/>
  <c r="AG3" i="4"/>
  <c r="AH3" i="4"/>
  <c r="AI3" i="4"/>
  <c r="AJ3" i="4" s="1"/>
  <c r="AK3" i="4"/>
  <c r="AL3" i="4"/>
  <c r="AM3" i="4"/>
  <c r="AG4" i="4"/>
  <c r="AH4" i="4"/>
  <c r="AI4" i="4"/>
  <c r="AJ4" i="4" s="1"/>
  <c r="AK4" i="4"/>
  <c r="AL4" i="4"/>
  <c r="AM4" i="4"/>
  <c r="AG5" i="4"/>
  <c r="AH5" i="4"/>
  <c r="AI5" i="4"/>
  <c r="AJ5" i="4" s="1"/>
  <c r="AK5" i="4"/>
  <c r="AL5" i="4"/>
  <c r="AM5" i="4"/>
  <c r="AG6" i="4"/>
  <c r="AG7" i="4"/>
  <c r="AH7" i="4"/>
  <c r="AI7" i="4"/>
  <c r="AJ7" i="4" s="1"/>
  <c r="AK7" i="4"/>
  <c r="AL7" i="4"/>
  <c r="AM7" i="4"/>
  <c r="AG8" i="4"/>
  <c r="AH8" i="4"/>
  <c r="AI8" i="4"/>
  <c r="AJ8" i="4" s="1"/>
  <c r="AK8" i="4"/>
  <c r="AL8" i="4"/>
  <c r="AM8" i="4"/>
  <c r="B10" i="4"/>
  <c r="C10" i="4"/>
  <c r="D10" i="4"/>
  <c r="E10" i="4"/>
  <c r="F10" i="4"/>
  <c r="G10" i="4"/>
  <c r="H10" i="4"/>
  <c r="I10" i="4"/>
  <c r="J10" i="4"/>
  <c r="K10" i="4"/>
  <c r="L10" i="4"/>
  <c r="M10" i="4"/>
  <c r="N10" i="4"/>
  <c r="O10" i="4"/>
  <c r="AE10" i="4"/>
  <c r="B11" i="4"/>
  <c r="C11" i="4"/>
  <c r="D11" i="4"/>
  <c r="E11" i="4"/>
  <c r="F11" i="4"/>
  <c r="G11" i="4"/>
  <c r="H11" i="4"/>
  <c r="I11" i="4"/>
  <c r="J11" i="4"/>
  <c r="K11" i="4"/>
  <c r="L11" i="4"/>
  <c r="M11" i="4"/>
  <c r="N11" i="4"/>
  <c r="O11" i="4"/>
  <c r="AE11" i="4"/>
  <c r="B12" i="4"/>
  <c r="C12" i="4"/>
  <c r="D12" i="4"/>
  <c r="E12" i="4"/>
  <c r="F12" i="4"/>
  <c r="G12" i="4"/>
  <c r="H12" i="4"/>
  <c r="I12" i="4"/>
  <c r="J12" i="4"/>
  <c r="K12" i="4"/>
  <c r="L12" i="4"/>
  <c r="M12" i="4"/>
  <c r="N12" i="4"/>
  <c r="H14" i="7" s="1"/>
  <c r="O12" i="4"/>
  <c r="AE12" i="4"/>
  <c r="A2" i="5"/>
  <c r="A26" i="6" s="1"/>
  <c r="B2" i="5"/>
  <c r="B3" i="6" s="1"/>
  <c r="C2" i="5"/>
  <c r="D2" i="5"/>
  <c r="E2" i="5"/>
  <c r="F2" i="5"/>
  <c r="G2" i="5"/>
  <c r="H2" i="5"/>
  <c r="I2" i="5"/>
  <c r="J2" i="5"/>
  <c r="K2" i="5"/>
  <c r="L2" i="5"/>
  <c r="M2" i="5"/>
  <c r="N2" i="5"/>
  <c r="P2" i="5"/>
  <c r="Q2" i="5"/>
  <c r="S2" i="5"/>
  <c r="T2" i="5"/>
  <c r="V2" i="5"/>
  <c r="W2" i="5"/>
  <c r="Y2" i="5"/>
  <c r="Z2" i="5"/>
  <c r="AB2" i="5"/>
  <c r="AC2" i="5"/>
  <c r="AE2" i="5"/>
  <c r="AF2" i="5"/>
  <c r="AH2" i="5"/>
  <c r="AI2" i="5"/>
  <c r="C3" i="5"/>
  <c r="D3" i="5"/>
  <c r="E3" i="5"/>
  <c r="F3" i="5"/>
  <c r="G3" i="5"/>
  <c r="H3" i="5"/>
  <c r="I3" i="5"/>
  <c r="J3" i="5"/>
  <c r="K3" i="5"/>
  <c r="L3" i="5"/>
  <c r="M3" i="5"/>
  <c r="N3" i="5"/>
  <c r="P3" i="5"/>
  <c r="Q3" i="5"/>
  <c r="S3" i="5"/>
  <c r="T3" i="5"/>
  <c r="V3" i="5"/>
  <c r="W3" i="5"/>
  <c r="Y3" i="5"/>
  <c r="Z3" i="5"/>
  <c r="AB3" i="5"/>
  <c r="AC3" i="5"/>
  <c r="AE3" i="5"/>
  <c r="AF3" i="5"/>
  <c r="AH3" i="5"/>
  <c r="AI3" i="5"/>
  <c r="C4" i="5"/>
  <c r="D4" i="5"/>
  <c r="E4" i="5"/>
  <c r="F4" i="5"/>
  <c r="G4" i="5"/>
  <c r="H4" i="5"/>
  <c r="I4" i="5"/>
  <c r="J4" i="5"/>
  <c r="K4" i="5"/>
  <c r="L4" i="5"/>
  <c r="M4" i="5"/>
  <c r="N4" i="5"/>
  <c r="P4" i="5"/>
  <c r="Q4" i="5"/>
  <c r="S4" i="5"/>
  <c r="T4" i="5"/>
  <c r="V4" i="5"/>
  <c r="W4" i="5"/>
  <c r="Y4" i="5"/>
  <c r="Z4" i="5"/>
  <c r="AB4" i="5"/>
  <c r="AC4" i="5"/>
  <c r="AE4" i="5"/>
  <c r="AF4" i="5"/>
  <c r="AH4" i="5"/>
  <c r="AI4" i="5"/>
  <c r="C5" i="5"/>
  <c r="D5" i="5"/>
  <c r="E5" i="5"/>
  <c r="F5" i="5"/>
  <c r="G5" i="5"/>
  <c r="H5" i="5"/>
  <c r="I5" i="5"/>
  <c r="J5" i="5"/>
  <c r="K5" i="5"/>
  <c r="L5" i="5"/>
  <c r="M5" i="5"/>
  <c r="N5" i="5"/>
  <c r="P5" i="5"/>
  <c r="Q5" i="5"/>
  <c r="S5" i="5"/>
  <c r="T5" i="5"/>
  <c r="V5" i="5"/>
  <c r="W5" i="5"/>
  <c r="Y5" i="5"/>
  <c r="Z5" i="5"/>
  <c r="AB5" i="5"/>
  <c r="AC5" i="5"/>
  <c r="AE5" i="5"/>
  <c r="AF5" i="5"/>
  <c r="AH5" i="5"/>
  <c r="AI5" i="5"/>
  <c r="C6" i="5"/>
  <c r="D6" i="5"/>
  <c r="E6" i="5"/>
  <c r="F6" i="5"/>
  <c r="G6" i="5"/>
  <c r="H6" i="5"/>
  <c r="I6" i="5"/>
  <c r="J6" i="5"/>
  <c r="K6" i="5"/>
  <c r="L6" i="5"/>
  <c r="M6" i="5"/>
  <c r="N6" i="5"/>
  <c r="P6" i="5"/>
  <c r="Q6" i="5"/>
  <c r="S6" i="5"/>
  <c r="T6" i="5"/>
  <c r="V6" i="5"/>
  <c r="W6" i="5"/>
  <c r="Y6" i="5"/>
  <c r="Z6" i="5"/>
  <c r="AB6" i="5"/>
  <c r="AC6" i="5"/>
  <c r="AE6" i="5"/>
  <c r="AF6" i="5"/>
  <c r="AH6" i="5"/>
  <c r="AI6" i="5"/>
  <c r="C7" i="5"/>
  <c r="D7" i="5"/>
  <c r="E7" i="5"/>
  <c r="F7" i="5"/>
  <c r="G7" i="5"/>
  <c r="H7" i="5"/>
  <c r="I7" i="5"/>
  <c r="J7" i="5"/>
  <c r="K7" i="5"/>
  <c r="L7" i="5"/>
  <c r="M7" i="5"/>
  <c r="N7" i="5"/>
  <c r="P7" i="5"/>
  <c r="Q7" i="5"/>
  <c r="S7" i="5"/>
  <c r="T7" i="5"/>
  <c r="V7" i="5"/>
  <c r="W7" i="5"/>
  <c r="Y7" i="5"/>
  <c r="Z7" i="5"/>
  <c r="AB7" i="5"/>
  <c r="AC7" i="5"/>
  <c r="AE7" i="5"/>
  <c r="AF7" i="5"/>
  <c r="AH7" i="5"/>
  <c r="AI7" i="5"/>
  <c r="C8" i="5"/>
  <c r="D8" i="5"/>
  <c r="E8" i="5"/>
  <c r="F8" i="5"/>
  <c r="G8" i="5"/>
  <c r="H8" i="5"/>
  <c r="I8" i="5"/>
  <c r="J8" i="5"/>
  <c r="K8" i="5"/>
  <c r="L8" i="5"/>
  <c r="M8" i="5"/>
  <c r="N8" i="5"/>
  <c r="P8" i="5"/>
  <c r="Q8" i="5"/>
  <c r="S8" i="5"/>
  <c r="T8" i="5"/>
  <c r="V8" i="5"/>
  <c r="W8" i="5"/>
  <c r="Y8" i="5"/>
  <c r="Z8" i="5"/>
  <c r="AB8" i="5"/>
  <c r="AC8" i="5"/>
  <c r="AE8" i="5"/>
  <c r="AF8" i="5"/>
  <c r="AH8" i="5"/>
  <c r="AI8" i="5"/>
  <c r="C9" i="5"/>
  <c r="D9" i="5"/>
  <c r="E9" i="5"/>
  <c r="F9" i="5"/>
  <c r="G9" i="5"/>
  <c r="H9" i="5"/>
  <c r="I9" i="5"/>
  <c r="J9" i="5"/>
  <c r="K9" i="5"/>
  <c r="L9" i="5"/>
  <c r="M9" i="5"/>
  <c r="N9" i="5"/>
  <c r="P9" i="5"/>
  <c r="Q9" i="5"/>
  <c r="S9" i="5"/>
  <c r="T9" i="5"/>
  <c r="V9" i="5"/>
  <c r="W9" i="5"/>
  <c r="Y9" i="5"/>
  <c r="Z9" i="5"/>
  <c r="AB9" i="5"/>
  <c r="AC9" i="5"/>
  <c r="AE9" i="5"/>
  <c r="AF9" i="5"/>
  <c r="AH9" i="5"/>
  <c r="AI9" i="5"/>
  <c r="C10" i="5"/>
  <c r="D10" i="5"/>
  <c r="E10" i="5"/>
  <c r="F10" i="5"/>
  <c r="G10" i="5"/>
  <c r="H10" i="5"/>
  <c r="I10" i="5"/>
  <c r="J10" i="5"/>
  <c r="K10" i="5"/>
  <c r="L10" i="5"/>
  <c r="M10" i="5"/>
  <c r="N10" i="5"/>
  <c r="P10" i="5"/>
  <c r="Q10" i="5"/>
  <c r="S10" i="5"/>
  <c r="T10" i="5"/>
  <c r="V10" i="5"/>
  <c r="W10" i="5"/>
  <c r="Y10" i="5"/>
  <c r="Z10" i="5"/>
  <c r="AB10" i="5"/>
  <c r="AC10" i="5"/>
  <c r="AE10" i="5"/>
  <c r="AF10" i="5"/>
  <c r="AH10" i="5"/>
  <c r="AI10" i="5"/>
  <c r="C11" i="5"/>
  <c r="D11" i="5"/>
  <c r="E11" i="5"/>
  <c r="F11" i="5"/>
  <c r="G11" i="5"/>
  <c r="H11" i="5"/>
  <c r="I11" i="5"/>
  <c r="J11" i="5"/>
  <c r="K11" i="5"/>
  <c r="L11" i="5"/>
  <c r="M11" i="5"/>
  <c r="N11" i="5"/>
  <c r="P11" i="5"/>
  <c r="Q11" i="5"/>
  <c r="S11" i="5"/>
  <c r="T11" i="5"/>
  <c r="V11" i="5"/>
  <c r="W11" i="5"/>
  <c r="Y11" i="5"/>
  <c r="Z11" i="5"/>
  <c r="AB11" i="5"/>
  <c r="AC11" i="5"/>
  <c r="AE11" i="5"/>
  <c r="AF11" i="5"/>
  <c r="AH11" i="5"/>
  <c r="AI11" i="5"/>
  <c r="C12" i="5"/>
  <c r="D12" i="5"/>
  <c r="E12" i="5"/>
  <c r="F12" i="5"/>
  <c r="G12" i="5"/>
  <c r="H12" i="5"/>
  <c r="I12" i="5"/>
  <c r="J12" i="5"/>
  <c r="K12" i="5"/>
  <c r="L12" i="5"/>
  <c r="M12" i="5"/>
  <c r="N12" i="5"/>
  <c r="P12" i="5"/>
  <c r="Q12" i="5"/>
  <c r="S12" i="5"/>
  <c r="T12" i="5"/>
  <c r="V12" i="5"/>
  <c r="W12" i="5"/>
  <c r="Y12" i="5"/>
  <c r="Z12" i="5"/>
  <c r="AB12" i="5"/>
  <c r="AC12" i="5"/>
  <c r="AE12" i="5"/>
  <c r="AF12" i="5"/>
  <c r="AH12" i="5"/>
  <c r="AI12" i="5"/>
  <c r="C13" i="5"/>
  <c r="D13" i="5"/>
  <c r="E13" i="5"/>
  <c r="F13" i="5"/>
  <c r="G13" i="5"/>
  <c r="H13" i="5"/>
  <c r="I13" i="5"/>
  <c r="J13" i="5"/>
  <c r="K13" i="5"/>
  <c r="L13" i="5"/>
  <c r="M13" i="5"/>
  <c r="N13" i="5"/>
  <c r="P13" i="5"/>
  <c r="Q13" i="5"/>
  <c r="S13" i="5"/>
  <c r="T13" i="5"/>
  <c r="V13" i="5"/>
  <c r="W13" i="5"/>
  <c r="Y13" i="5"/>
  <c r="Z13" i="5"/>
  <c r="AB13" i="5"/>
  <c r="AC13" i="5"/>
  <c r="AE13" i="5"/>
  <c r="AF13" i="5"/>
  <c r="AH13" i="5"/>
  <c r="AI13" i="5"/>
  <c r="C14" i="5"/>
  <c r="D14" i="5"/>
  <c r="E14" i="5"/>
  <c r="F14" i="5"/>
  <c r="G14" i="5"/>
  <c r="H14" i="5"/>
  <c r="I14" i="5"/>
  <c r="J14" i="5"/>
  <c r="K14" i="5"/>
  <c r="L14" i="5"/>
  <c r="M14" i="5"/>
  <c r="N14" i="5"/>
  <c r="P14" i="5"/>
  <c r="Q14" i="5"/>
  <c r="S14" i="5"/>
  <c r="T14" i="5"/>
  <c r="V14" i="5"/>
  <c r="W14" i="5"/>
  <c r="Y14" i="5"/>
  <c r="Z14" i="5"/>
  <c r="AB14" i="5"/>
  <c r="AC14" i="5"/>
  <c r="AE14" i="5"/>
  <c r="AF14" i="5"/>
  <c r="AH14" i="5"/>
  <c r="AI14" i="5"/>
  <c r="C15" i="5"/>
  <c r="D15" i="5"/>
  <c r="E15" i="5"/>
  <c r="F15" i="5"/>
  <c r="G15" i="5"/>
  <c r="H15" i="5"/>
  <c r="I15" i="5"/>
  <c r="J15" i="5"/>
  <c r="K15" i="5"/>
  <c r="L15" i="5"/>
  <c r="M15" i="5"/>
  <c r="N15" i="5"/>
  <c r="P15" i="5"/>
  <c r="Q15" i="5"/>
  <c r="S15" i="5"/>
  <c r="T15" i="5"/>
  <c r="V15" i="5"/>
  <c r="W15" i="5"/>
  <c r="Y15" i="5"/>
  <c r="Z15" i="5"/>
  <c r="AB15" i="5"/>
  <c r="AC15" i="5"/>
  <c r="AE15" i="5"/>
  <c r="AF15" i="5"/>
  <c r="AH15" i="5"/>
  <c r="AI15" i="5"/>
  <c r="C16" i="5"/>
  <c r="D16" i="5"/>
  <c r="E16" i="5"/>
  <c r="F16" i="5"/>
  <c r="G16" i="5"/>
  <c r="H16" i="5"/>
  <c r="I16" i="5"/>
  <c r="J16" i="5"/>
  <c r="K16" i="5"/>
  <c r="L16" i="5"/>
  <c r="M16" i="5"/>
  <c r="N16" i="5"/>
  <c r="P16" i="5"/>
  <c r="Q16" i="5"/>
  <c r="S16" i="5"/>
  <c r="T16" i="5"/>
  <c r="V16" i="5"/>
  <c r="W16" i="5"/>
  <c r="Y16" i="5"/>
  <c r="Z16" i="5"/>
  <c r="AB16" i="5"/>
  <c r="AC16" i="5"/>
  <c r="AE16" i="5"/>
  <c r="AF16" i="5"/>
  <c r="AH16" i="5"/>
  <c r="AI16" i="5"/>
  <c r="C17" i="5"/>
  <c r="D17" i="5"/>
  <c r="E17" i="5"/>
  <c r="F17" i="5"/>
  <c r="G17" i="5"/>
  <c r="H17" i="5"/>
  <c r="I17" i="5"/>
  <c r="J17" i="5"/>
  <c r="K17" i="5"/>
  <c r="L17" i="5"/>
  <c r="M17" i="5"/>
  <c r="N17" i="5"/>
  <c r="P17" i="5"/>
  <c r="Q17" i="5"/>
  <c r="S17" i="5"/>
  <c r="T17" i="5"/>
  <c r="V17" i="5"/>
  <c r="W17" i="5"/>
  <c r="Y17" i="5"/>
  <c r="Z17" i="5"/>
  <c r="AB17" i="5"/>
  <c r="AC17" i="5"/>
  <c r="AE17" i="5"/>
  <c r="AF17" i="5"/>
  <c r="AH17" i="5"/>
  <c r="AI17" i="5"/>
  <c r="C18" i="5"/>
  <c r="D18" i="5"/>
  <c r="E18" i="5"/>
  <c r="F18" i="5"/>
  <c r="G18" i="5"/>
  <c r="H18" i="5"/>
  <c r="I18" i="5"/>
  <c r="J18" i="5"/>
  <c r="K18" i="5"/>
  <c r="L18" i="5"/>
  <c r="M18" i="5"/>
  <c r="N18" i="5"/>
  <c r="P18" i="5"/>
  <c r="Q18" i="5"/>
  <c r="S18" i="5"/>
  <c r="T18" i="5"/>
  <c r="V18" i="5"/>
  <c r="W18" i="5"/>
  <c r="Y18" i="5"/>
  <c r="Z18" i="5"/>
  <c r="AB18" i="5"/>
  <c r="AC18" i="5"/>
  <c r="AE18" i="5"/>
  <c r="AF18" i="5"/>
  <c r="AH18" i="5"/>
  <c r="AI18" i="5"/>
  <c r="C19" i="5"/>
  <c r="D19" i="5"/>
  <c r="E19" i="5"/>
  <c r="F19" i="5"/>
  <c r="G19" i="5"/>
  <c r="H19" i="5"/>
  <c r="I19" i="5"/>
  <c r="J19" i="5"/>
  <c r="K19" i="5"/>
  <c r="L19" i="5"/>
  <c r="M19" i="5"/>
  <c r="N19" i="5"/>
  <c r="P19" i="5"/>
  <c r="Q19" i="5"/>
  <c r="S19" i="5"/>
  <c r="T19" i="5"/>
  <c r="V19" i="5"/>
  <c r="W19" i="5"/>
  <c r="Y19" i="5"/>
  <c r="Z19" i="5"/>
  <c r="AB19" i="5"/>
  <c r="AC19" i="5"/>
  <c r="AE19" i="5"/>
  <c r="AF19" i="5"/>
  <c r="AH19" i="5"/>
  <c r="AI19" i="5"/>
  <c r="C20" i="5"/>
  <c r="D20" i="5"/>
  <c r="E20" i="5"/>
  <c r="F20" i="5"/>
  <c r="G20" i="5"/>
  <c r="H20" i="5"/>
  <c r="I20" i="5"/>
  <c r="J20" i="5"/>
  <c r="K20" i="5"/>
  <c r="L20" i="5"/>
  <c r="M20" i="5"/>
  <c r="N20" i="5"/>
  <c r="P20" i="5"/>
  <c r="Q20" i="5"/>
  <c r="S20" i="5"/>
  <c r="T20" i="5"/>
  <c r="V20" i="5"/>
  <c r="W20" i="5"/>
  <c r="Y20" i="5"/>
  <c r="Z20" i="5"/>
  <c r="AB20" i="5"/>
  <c r="AC20" i="5"/>
  <c r="AE20" i="5"/>
  <c r="AF20" i="5"/>
  <c r="AH20" i="5"/>
  <c r="AI20" i="5"/>
  <c r="C21" i="5"/>
  <c r="D21" i="5"/>
  <c r="E21" i="5"/>
  <c r="F21" i="5"/>
  <c r="G21" i="5"/>
  <c r="H21" i="5"/>
  <c r="I21" i="5"/>
  <c r="J21" i="5"/>
  <c r="K21" i="5"/>
  <c r="L21" i="5"/>
  <c r="M21" i="5"/>
  <c r="N21" i="5"/>
  <c r="P21" i="5"/>
  <c r="Q21" i="5"/>
  <c r="S21" i="5"/>
  <c r="T21" i="5"/>
  <c r="V21" i="5"/>
  <c r="W21" i="5"/>
  <c r="Y21" i="5"/>
  <c r="Z21" i="5"/>
  <c r="AB21" i="5"/>
  <c r="AC21" i="5"/>
  <c r="AE21" i="5"/>
  <c r="AF21" i="5"/>
  <c r="AH21" i="5"/>
  <c r="AI21" i="5"/>
  <c r="A22" i="5"/>
  <c r="C22" i="5"/>
  <c r="D22" i="5"/>
  <c r="E22" i="5"/>
  <c r="F22" i="5"/>
  <c r="G22" i="5"/>
  <c r="H22" i="5"/>
  <c r="I22" i="5"/>
  <c r="J22" i="5"/>
  <c r="K22" i="5"/>
  <c r="L22" i="5"/>
  <c r="M22" i="5"/>
  <c r="N22" i="5"/>
  <c r="P22" i="5"/>
  <c r="Q22" i="5"/>
  <c r="S22" i="5"/>
  <c r="T22" i="5"/>
  <c r="V22" i="5"/>
  <c r="W22" i="5"/>
  <c r="Y22" i="5"/>
  <c r="Z22" i="5"/>
  <c r="AB22" i="5"/>
  <c r="AC22" i="5"/>
  <c r="AE22" i="5"/>
  <c r="AF22" i="5"/>
  <c r="AH22" i="5"/>
  <c r="AI22" i="5"/>
  <c r="C23" i="5"/>
  <c r="D23" i="5"/>
  <c r="E23" i="5"/>
  <c r="F23" i="5"/>
  <c r="G23" i="5"/>
  <c r="H23" i="5"/>
  <c r="I23" i="5"/>
  <c r="J23" i="5"/>
  <c r="K23" i="5"/>
  <c r="L23" i="5"/>
  <c r="M23" i="5"/>
  <c r="N23" i="5"/>
  <c r="P23" i="5"/>
  <c r="Q23" i="5"/>
  <c r="S23" i="5"/>
  <c r="T23" i="5"/>
  <c r="V23" i="5"/>
  <c r="W23" i="5"/>
  <c r="Y23" i="5"/>
  <c r="Z23" i="5"/>
  <c r="AB23" i="5"/>
  <c r="AC23" i="5"/>
  <c r="AE23" i="5"/>
  <c r="AF23" i="5"/>
  <c r="AH23" i="5"/>
  <c r="AI23" i="5"/>
  <c r="C24" i="5"/>
  <c r="D24" i="5"/>
  <c r="E24" i="5"/>
  <c r="F24" i="5"/>
  <c r="G24" i="5"/>
  <c r="H24" i="5"/>
  <c r="I24" i="5"/>
  <c r="J24" i="5"/>
  <c r="K24" i="5"/>
  <c r="L24" i="5"/>
  <c r="M24" i="5"/>
  <c r="N24" i="5"/>
  <c r="P24" i="5"/>
  <c r="Q24" i="5"/>
  <c r="S24" i="5"/>
  <c r="T24" i="5"/>
  <c r="V24" i="5"/>
  <c r="W24" i="5"/>
  <c r="Y24" i="5"/>
  <c r="Z24" i="5"/>
  <c r="AB24" i="5"/>
  <c r="AC24" i="5"/>
  <c r="AE24" i="5"/>
  <c r="AF24" i="5"/>
  <c r="AH24" i="5"/>
  <c r="AI24" i="5"/>
  <c r="C25" i="5"/>
  <c r="D25" i="5"/>
  <c r="E25" i="5"/>
  <c r="F25" i="5"/>
  <c r="G25" i="5"/>
  <c r="H25" i="5"/>
  <c r="I25" i="5"/>
  <c r="J25" i="5"/>
  <c r="K25" i="5"/>
  <c r="L25" i="5"/>
  <c r="M25" i="5"/>
  <c r="N25" i="5"/>
  <c r="P25" i="5"/>
  <c r="Q25" i="5"/>
  <c r="S25" i="5"/>
  <c r="T25" i="5"/>
  <c r="V25" i="5"/>
  <c r="W25" i="5"/>
  <c r="Y25" i="5"/>
  <c r="Z25" i="5"/>
  <c r="AB25" i="5"/>
  <c r="AC25" i="5"/>
  <c r="AE25" i="5"/>
  <c r="AF25" i="5"/>
  <c r="AH25" i="5"/>
  <c r="AI25" i="5"/>
  <c r="A26" i="5"/>
  <c r="C26" i="5"/>
  <c r="D26" i="5"/>
  <c r="E26" i="5"/>
  <c r="F26" i="5"/>
  <c r="G26" i="5"/>
  <c r="H26" i="5"/>
  <c r="I26" i="5"/>
  <c r="J26" i="5"/>
  <c r="K26" i="5"/>
  <c r="L26" i="5"/>
  <c r="M26" i="5"/>
  <c r="N26" i="5"/>
  <c r="P26" i="5"/>
  <c r="Q26" i="5"/>
  <c r="S26" i="5"/>
  <c r="T26" i="5"/>
  <c r="V26" i="5"/>
  <c r="W26" i="5"/>
  <c r="Y26" i="5"/>
  <c r="Z26" i="5"/>
  <c r="AB26" i="5"/>
  <c r="AC26" i="5"/>
  <c r="AE26" i="5"/>
  <c r="AF26" i="5"/>
  <c r="AH26" i="5"/>
  <c r="AI26" i="5"/>
  <c r="C27" i="5"/>
  <c r="D27" i="5"/>
  <c r="E27" i="5"/>
  <c r="F27" i="5"/>
  <c r="G27" i="5"/>
  <c r="H27" i="5"/>
  <c r="I27" i="5"/>
  <c r="J27" i="5"/>
  <c r="K27" i="5"/>
  <c r="L27" i="5"/>
  <c r="M27" i="5"/>
  <c r="N27" i="5"/>
  <c r="P27" i="5"/>
  <c r="Q27" i="5"/>
  <c r="S27" i="5"/>
  <c r="T27" i="5"/>
  <c r="V27" i="5"/>
  <c r="W27" i="5"/>
  <c r="Y27" i="5"/>
  <c r="Z27" i="5"/>
  <c r="AB27" i="5"/>
  <c r="AC27" i="5"/>
  <c r="AE27" i="5"/>
  <c r="AF27" i="5"/>
  <c r="AH27" i="5"/>
  <c r="AI27" i="5"/>
  <c r="C28" i="5"/>
  <c r="D28" i="5"/>
  <c r="E28" i="5"/>
  <c r="F28" i="5"/>
  <c r="G28" i="5"/>
  <c r="H28" i="5"/>
  <c r="I28" i="5"/>
  <c r="J28" i="5"/>
  <c r="K28" i="5"/>
  <c r="L28" i="5"/>
  <c r="M28" i="5"/>
  <c r="N28" i="5"/>
  <c r="P28" i="5"/>
  <c r="Q28" i="5"/>
  <c r="S28" i="5"/>
  <c r="T28" i="5"/>
  <c r="V28" i="5"/>
  <c r="W28" i="5"/>
  <c r="Y28" i="5"/>
  <c r="Z28" i="5"/>
  <c r="AB28" i="5"/>
  <c r="AC28" i="5"/>
  <c r="AE28" i="5"/>
  <c r="AF28" i="5"/>
  <c r="AH28" i="5"/>
  <c r="AI28" i="5"/>
  <c r="C29" i="5"/>
  <c r="D29" i="5"/>
  <c r="E29" i="5"/>
  <c r="F29" i="5"/>
  <c r="G29" i="5"/>
  <c r="H29" i="5"/>
  <c r="I29" i="5"/>
  <c r="J29" i="5"/>
  <c r="K29" i="5"/>
  <c r="L29" i="5"/>
  <c r="M29" i="5"/>
  <c r="N29" i="5"/>
  <c r="P29" i="5"/>
  <c r="Q29" i="5"/>
  <c r="S29" i="5"/>
  <c r="T29" i="5"/>
  <c r="V29" i="5"/>
  <c r="W29" i="5"/>
  <c r="Y29" i="5"/>
  <c r="Z29" i="5"/>
  <c r="AB29" i="5"/>
  <c r="AC29" i="5"/>
  <c r="AE29" i="5"/>
  <c r="AF29" i="5"/>
  <c r="AH29" i="5"/>
  <c r="AI29" i="5"/>
  <c r="C30" i="5"/>
  <c r="D30" i="5"/>
  <c r="E30" i="5"/>
  <c r="F30" i="5"/>
  <c r="G30" i="5"/>
  <c r="H30" i="5"/>
  <c r="I30" i="5"/>
  <c r="J30" i="5"/>
  <c r="K30" i="5"/>
  <c r="L30" i="5"/>
  <c r="M30" i="5"/>
  <c r="N30" i="5"/>
  <c r="P30" i="5"/>
  <c r="Q30" i="5"/>
  <c r="S30" i="5"/>
  <c r="T30" i="5"/>
  <c r="V30" i="5"/>
  <c r="W30" i="5"/>
  <c r="Y30" i="5"/>
  <c r="Z30" i="5"/>
  <c r="AB30" i="5"/>
  <c r="AC30" i="5"/>
  <c r="AE30" i="5"/>
  <c r="AF30" i="5"/>
  <c r="AH30" i="5"/>
  <c r="AI30" i="5"/>
  <c r="C31" i="5"/>
  <c r="D31" i="5"/>
  <c r="E31" i="5"/>
  <c r="F31" i="5"/>
  <c r="G31" i="5"/>
  <c r="H31" i="5"/>
  <c r="I31" i="5"/>
  <c r="J31" i="5"/>
  <c r="K31" i="5"/>
  <c r="L31" i="5"/>
  <c r="M31" i="5"/>
  <c r="N31" i="5"/>
  <c r="P31" i="5"/>
  <c r="Q31" i="5"/>
  <c r="S31" i="5"/>
  <c r="T31" i="5"/>
  <c r="V31" i="5"/>
  <c r="W31" i="5"/>
  <c r="Y31" i="5"/>
  <c r="Z31" i="5"/>
  <c r="AB31" i="5"/>
  <c r="AC31" i="5"/>
  <c r="AE31" i="5"/>
  <c r="AF31" i="5"/>
  <c r="AH31" i="5"/>
  <c r="AI31" i="5"/>
  <c r="C2" i="7"/>
  <c r="D2" i="7"/>
  <c r="E2" i="7"/>
  <c r="F2" i="7"/>
  <c r="G2" i="7"/>
  <c r="I2" i="7"/>
  <c r="J2" i="7"/>
  <c r="C3" i="7"/>
  <c r="D3" i="7"/>
  <c r="E3" i="7"/>
  <c r="F3" i="7"/>
  <c r="G3" i="7"/>
  <c r="I3" i="7"/>
  <c r="J3" i="7"/>
  <c r="A4" i="7"/>
  <c r="C4" i="7"/>
  <c r="D4" i="7"/>
  <c r="E4" i="7"/>
  <c r="F4" i="7"/>
  <c r="G4" i="7"/>
  <c r="I4" i="7"/>
  <c r="J4" i="7"/>
  <c r="C5" i="7"/>
  <c r="D5" i="7"/>
  <c r="E5" i="7"/>
  <c r="F5" i="7"/>
  <c r="G5" i="7"/>
  <c r="I5" i="7"/>
  <c r="J5" i="7"/>
  <c r="C6" i="7"/>
  <c r="D6" i="7"/>
  <c r="E6" i="7"/>
  <c r="F6" i="7"/>
  <c r="G6" i="7"/>
  <c r="I6" i="7"/>
  <c r="J6" i="7"/>
  <c r="C7" i="7"/>
  <c r="D7" i="7"/>
  <c r="E7" i="7"/>
  <c r="F7" i="7"/>
  <c r="G7" i="7"/>
  <c r="I7" i="7"/>
  <c r="J7" i="7"/>
  <c r="C8" i="7"/>
  <c r="D8" i="7"/>
  <c r="E8" i="7"/>
  <c r="F8" i="7"/>
  <c r="G8" i="7"/>
  <c r="I8" i="7"/>
  <c r="J8" i="7"/>
  <c r="C9" i="7"/>
  <c r="D9" i="7"/>
  <c r="E9" i="7"/>
  <c r="F9" i="7"/>
  <c r="G9" i="7"/>
  <c r="I9" i="7"/>
  <c r="J9" i="7"/>
  <c r="C10" i="7"/>
  <c r="D10" i="7"/>
  <c r="E10" i="7"/>
  <c r="F10" i="7"/>
  <c r="G10" i="7"/>
  <c r="I10" i="7"/>
  <c r="J10" i="7"/>
  <c r="C11" i="7"/>
  <c r="D11" i="7"/>
  <c r="E11" i="7"/>
  <c r="F11" i="7"/>
  <c r="G11" i="7"/>
  <c r="I11" i="7"/>
  <c r="J11" i="7"/>
  <c r="A12" i="7"/>
  <c r="C12" i="7"/>
  <c r="D12" i="7"/>
  <c r="E12" i="7"/>
  <c r="F12" i="7"/>
  <c r="G12" i="7"/>
  <c r="I12" i="7"/>
  <c r="J12" i="7"/>
  <c r="C13" i="7"/>
  <c r="D13" i="7"/>
  <c r="E13" i="7"/>
  <c r="F13" i="7"/>
  <c r="G13" i="7"/>
  <c r="I13" i="7"/>
  <c r="J13" i="7"/>
  <c r="C14" i="7"/>
  <c r="D14" i="7"/>
  <c r="E14" i="7"/>
  <c r="F14" i="7"/>
  <c r="G14" i="7"/>
  <c r="I14" i="7"/>
  <c r="J14" i="7"/>
  <c r="C15" i="7"/>
  <c r="D15" i="7"/>
  <c r="E15" i="7"/>
  <c r="F15" i="7"/>
  <c r="G15" i="7"/>
  <c r="I15" i="7"/>
  <c r="J15" i="7"/>
  <c r="C16" i="7"/>
  <c r="D16" i="7"/>
  <c r="E16" i="7"/>
  <c r="F16" i="7"/>
  <c r="G16" i="7"/>
  <c r="H16" i="7"/>
  <c r="I16" i="7"/>
  <c r="J16" i="7"/>
  <c r="C17" i="7"/>
  <c r="D17" i="7"/>
  <c r="E17" i="7"/>
  <c r="F17" i="7"/>
  <c r="G17" i="7"/>
  <c r="H17" i="7"/>
  <c r="I17" i="7"/>
  <c r="J17" i="7"/>
  <c r="C18" i="7"/>
  <c r="D18" i="7"/>
  <c r="E18" i="7"/>
  <c r="F18" i="7"/>
  <c r="G18" i="7"/>
  <c r="H18" i="7"/>
  <c r="I18" i="7"/>
  <c r="J18" i="7"/>
  <c r="C19" i="7"/>
  <c r="D19" i="7"/>
  <c r="E19" i="7"/>
  <c r="F19" i="7"/>
  <c r="G19" i="7"/>
  <c r="H19" i="7"/>
  <c r="I19" i="7"/>
  <c r="J19" i="7"/>
  <c r="C20" i="7"/>
  <c r="D20" i="7"/>
  <c r="E20" i="7"/>
  <c r="F20" i="7"/>
  <c r="G20" i="7"/>
  <c r="H20" i="7"/>
  <c r="I20" i="7"/>
  <c r="J20" i="7"/>
  <c r="C21" i="7"/>
  <c r="D21" i="7"/>
  <c r="E21" i="7"/>
  <c r="F21" i="7"/>
  <c r="G21" i="7"/>
  <c r="H21" i="7"/>
  <c r="I21" i="7"/>
  <c r="J21" i="7"/>
  <c r="C22" i="7"/>
  <c r="D22" i="7"/>
  <c r="E22" i="7"/>
  <c r="F22" i="7"/>
  <c r="G22" i="7"/>
  <c r="H22" i="7"/>
  <c r="I22" i="7"/>
  <c r="J22" i="7"/>
  <c r="C23" i="7"/>
  <c r="D23" i="7"/>
  <c r="E23" i="7"/>
  <c r="F23" i="7"/>
  <c r="G23" i="7"/>
  <c r="H23" i="7"/>
  <c r="I23" i="7"/>
  <c r="J23" i="7"/>
  <c r="A24" i="7"/>
  <c r="C24" i="7"/>
  <c r="D24" i="7"/>
  <c r="E24" i="7"/>
  <c r="F24" i="7"/>
  <c r="G24" i="7"/>
  <c r="H24" i="7"/>
  <c r="I24" i="7"/>
  <c r="J24" i="7"/>
  <c r="C25" i="7"/>
  <c r="D25" i="7"/>
  <c r="E25" i="7"/>
  <c r="F25" i="7"/>
  <c r="G25" i="7"/>
  <c r="H25" i="7"/>
  <c r="I25" i="7"/>
  <c r="J25" i="7"/>
  <c r="C26" i="7"/>
  <c r="D26" i="7"/>
  <c r="E26" i="7"/>
  <c r="F26" i="7"/>
  <c r="G26" i="7"/>
  <c r="H26" i="7"/>
  <c r="I26" i="7"/>
  <c r="J26" i="7"/>
  <c r="C27" i="7"/>
  <c r="D27" i="7"/>
  <c r="E27" i="7"/>
  <c r="F27" i="7"/>
  <c r="G27" i="7"/>
  <c r="H27" i="7"/>
  <c r="I27" i="7"/>
  <c r="J27" i="7"/>
  <c r="C28" i="7"/>
  <c r="D28" i="7"/>
  <c r="E28" i="7"/>
  <c r="F28" i="7"/>
  <c r="G28" i="7"/>
  <c r="H28" i="7"/>
  <c r="I28" i="7"/>
  <c r="J28" i="7"/>
  <c r="A29" i="7"/>
  <c r="C29" i="7"/>
  <c r="D29" i="7"/>
  <c r="E29" i="7"/>
  <c r="F29" i="7"/>
  <c r="G29" i="7"/>
  <c r="H29" i="7"/>
  <c r="I29" i="7"/>
  <c r="J29" i="7"/>
  <c r="C30" i="7"/>
  <c r="D30" i="7"/>
  <c r="E30" i="7"/>
  <c r="F30" i="7"/>
  <c r="G30" i="7"/>
  <c r="H30" i="7"/>
  <c r="I30" i="7"/>
  <c r="J30" i="7"/>
  <c r="C31" i="7"/>
  <c r="D31" i="7"/>
  <c r="E31" i="7"/>
  <c r="F31" i="7"/>
  <c r="G31" i="7"/>
  <c r="H31" i="7"/>
  <c r="I31" i="7"/>
  <c r="J31" i="7"/>
  <c r="H8" i="7" l="1"/>
  <c r="H15" i="7"/>
  <c r="H13" i="7"/>
  <c r="H11" i="7"/>
  <c r="H7" i="7"/>
  <c r="H6" i="7"/>
  <c r="H5" i="7"/>
  <c r="H12" i="7"/>
  <c r="H4" i="7"/>
  <c r="H9" i="7"/>
  <c r="M2" i="6"/>
  <c r="BR18" i="3"/>
  <c r="BX29" i="3"/>
  <c r="A14" i="5"/>
  <c r="AL6" i="4"/>
  <c r="H10" i="7"/>
  <c r="AM6" i="4"/>
  <c r="BO38" i="3"/>
  <c r="BS34" i="3"/>
  <c r="AD7" i="5"/>
  <c r="N6" i="6"/>
  <c r="BU41" i="3"/>
  <c r="AJ6" i="5"/>
  <c r="BU24" i="3"/>
  <c r="U2" i="5"/>
  <c r="BO24" i="3"/>
  <c r="BW34" i="3"/>
  <c r="BV33" i="3"/>
  <c r="BT29" i="3"/>
  <c r="BW20" i="3"/>
  <c r="R2" i="5"/>
  <c r="BT18" i="3"/>
  <c r="H3" i="7"/>
  <c r="BW41" i="3"/>
  <c r="BL34" i="3"/>
  <c r="BL17" i="3"/>
  <c r="A18" i="7"/>
  <c r="A27" i="5"/>
  <c r="A10" i="5"/>
  <c r="A28" i="7"/>
  <c r="A10" i="7"/>
  <c r="A2" i="7"/>
  <c r="A21" i="7"/>
  <c r="A16" i="7"/>
  <c r="A8" i="7"/>
  <c r="A19" i="5"/>
  <c r="A26" i="7"/>
  <c r="A30" i="5"/>
  <c r="A20" i="7"/>
  <c r="A18" i="5"/>
  <c r="A6" i="5"/>
  <c r="A13" i="7"/>
  <c r="A5" i="7"/>
  <c r="A11" i="5"/>
  <c r="B13" i="5"/>
  <c r="B23" i="5"/>
  <c r="B25" i="7"/>
  <c r="B28" i="7"/>
  <c r="B18" i="7"/>
  <c r="B11" i="7"/>
  <c r="B7" i="7"/>
  <c r="B26" i="5"/>
  <c r="B19" i="5"/>
  <c r="B16" i="5"/>
  <c r="B27" i="6"/>
  <c r="B3" i="7"/>
  <c r="B24" i="7"/>
  <c r="B10" i="7"/>
  <c r="B2" i="7"/>
  <c r="B29" i="5"/>
  <c r="B22" i="5"/>
  <c r="B12" i="5"/>
  <c r="B9" i="5"/>
  <c r="B5" i="5"/>
  <c r="B15" i="7"/>
  <c r="B14" i="7"/>
  <c r="B6" i="7"/>
  <c r="B15" i="5"/>
  <c r="B30" i="7"/>
  <c r="B27" i="7"/>
  <c r="B20" i="7"/>
  <c r="B17" i="7"/>
  <c r="B13" i="7"/>
  <c r="B9" i="7"/>
  <c r="B5" i="7"/>
  <c r="B28" i="5"/>
  <c r="B25" i="5"/>
  <c r="B18" i="5"/>
  <c r="B11" i="5"/>
  <c r="B8" i="5"/>
  <c r="B4" i="5"/>
  <c r="B30" i="6"/>
  <c r="B31" i="7"/>
  <c r="B31" i="5"/>
  <c r="B21" i="5"/>
  <c r="B14" i="5"/>
  <c r="B16" i="7"/>
  <c r="B12" i="7"/>
  <c r="B8" i="7"/>
  <c r="B4" i="7"/>
  <c r="B27" i="5"/>
  <c r="B24" i="5"/>
  <c r="B7" i="5"/>
  <c r="B3" i="5"/>
  <c r="B21" i="7"/>
  <c r="B29" i="7"/>
  <c r="B26" i="7"/>
  <c r="B23" i="7"/>
  <c r="B22" i="7"/>
  <c r="B19" i="7"/>
  <c r="B30" i="5"/>
  <c r="B20" i="5"/>
  <c r="B17" i="5"/>
  <c r="B10" i="5"/>
  <c r="A3" i="5"/>
  <c r="B19" i="6"/>
  <c r="A18" i="6"/>
  <c r="B31" i="6"/>
  <c r="B25" i="6"/>
  <c r="A2" i="6"/>
  <c r="X2" i="6"/>
  <c r="BX23" i="3"/>
  <c r="BR29" i="3"/>
  <c r="BV29" i="3"/>
  <c r="BX18" i="3"/>
  <c r="AA2" i="6"/>
  <c r="BR33" i="3"/>
  <c r="BL20" i="3"/>
  <c r="BM17" i="3"/>
  <c r="BN17" i="3" s="1"/>
  <c r="BS17" i="3"/>
  <c r="BU17" i="3"/>
  <c r="G2" i="6"/>
  <c r="E2" i="6"/>
  <c r="BT36" i="3"/>
  <c r="BV7" i="3"/>
  <c r="BX25" i="3"/>
  <c r="BX11" i="3"/>
  <c r="BX9" i="3"/>
  <c r="BP18" i="3"/>
  <c r="BQ18" i="3" s="1"/>
  <c r="BP16" i="3"/>
  <c r="BQ16" i="3" s="1"/>
  <c r="V2" i="6"/>
  <c r="BT11" i="3"/>
  <c r="BP7" i="3"/>
  <c r="BQ7" i="3" s="1"/>
  <c r="BP29" i="3"/>
  <c r="BQ29" i="3" s="1"/>
  <c r="BV9" i="3"/>
  <c r="BO27" i="3"/>
  <c r="BS27" i="3"/>
  <c r="BL27" i="3"/>
  <c r="BW27" i="3"/>
  <c r="BV19" i="3"/>
  <c r="BT8" i="3"/>
  <c r="H3" i="6"/>
  <c r="BV40" i="3"/>
  <c r="BP39" i="3"/>
  <c r="BQ39" i="3" s="1"/>
  <c r="BX39" i="3"/>
  <c r="BR39" i="3"/>
  <c r="Z2" i="6"/>
  <c r="BT39" i="3"/>
  <c r="BV39" i="3"/>
  <c r="BP37" i="3"/>
  <c r="BQ37" i="3" s="1"/>
  <c r="BX37" i="3"/>
  <c r="Y2" i="6"/>
  <c r="BR37" i="3"/>
  <c r="BT37" i="3"/>
  <c r="BV37" i="3"/>
  <c r="BM31" i="3"/>
  <c r="BN31" i="3" s="1"/>
  <c r="BO31" i="3"/>
  <c r="BV22" i="3"/>
  <c r="BP22" i="3"/>
  <c r="BQ22" i="3" s="1"/>
  <c r="BX22" i="3"/>
  <c r="BR22" i="3"/>
  <c r="P2" i="6"/>
  <c r="BT22" i="3"/>
  <c r="BR15" i="3"/>
  <c r="BP9" i="3"/>
  <c r="BQ9" i="3" s="1"/>
  <c r="BT6" i="3"/>
  <c r="BP6" i="3"/>
  <c r="BQ6" i="3" s="1"/>
  <c r="BT3" i="3"/>
  <c r="BV3" i="3"/>
  <c r="BP3" i="3"/>
  <c r="BQ3" i="3" s="1"/>
  <c r="AK6" i="4"/>
  <c r="BP13" i="3"/>
  <c r="BQ13" i="3" s="1"/>
  <c r="BX13" i="3"/>
  <c r="BR13" i="3"/>
  <c r="BT13" i="3"/>
  <c r="K2" i="6"/>
  <c r="BV13" i="3"/>
  <c r="BP8" i="3"/>
  <c r="BQ8" i="3" s="1"/>
  <c r="A24" i="5"/>
  <c r="A16" i="5"/>
  <c r="A8" i="5"/>
  <c r="A31" i="6"/>
  <c r="A25" i="6"/>
  <c r="A31" i="7"/>
  <c r="A23" i="7"/>
  <c r="A15" i="7"/>
  <c r="A7" i="7"/>
  <c r="H2" i="7"/>
  <c r="A29" i="5"/>
  <c r="A21" i="5"/>
  <c r="A13" i="5"/>
  <c r="A5" i="5"/>
  <c r="B4" i="6"/>
  <c r="B12" i="6"/>
  <c r="B20" i="6"/>
  <c r="B28" i="6"/>
  <c r="B5" i="6"/>
  <c r="B13" i="6"/>
  <c r="B21" i="6"/>
  <c r="B29" i="6"/>
  <c r="B6" i="6"/>
  <c r="B14" i="6"/>
  <c r="B22" i="6"/>
  <c r="B7" i="6"/>
  <c r="B15" i="6"/>
  <c r="B23" i="6"/>
  <c r="B8" i="6"/>
  <c r="B16" i="6"/>
  <c r="B2" i="6"/>
  <c r="B10" i="6"/>
  <c r="B18" i="6"/>
  <c r="B26" i="6"/>
  <c r="AI6" i="4"/>
  <c r="AJ6" i="4" s="1"/>
  <c r="A27" i="6"/>
  <c r="B24" i="6"/>
  <c r="B17" i="6"/>
  <c r="A12" i="6"/>
  <c r="BO34" i="3"/>
  <c r="BV32" i="3"/>
  <c r="BS31" i="3"/>
  <c r="R4" i="6"/>
  <c r="BV25" i="3"/>
  <c r="BP25" i="3"/>
  <c r="BQ25" i="3" s="1"/>
  <c r="BV23" i="3"/>
  <c r="BP23" i="3"/>
  <c r="BQ23" i="3" s="1"/>
  <c r="BT19" i="3"/>
  <c r="BT16" i="3"/>
  <c r="BP15" i="3"/>
  <c r="BQ15" i="3" s="1"/>
  <c r="BP12" i="3"/>
  <c r="BQ12" i="3" s="1"/>
  <c r="BX12" i="3"/>
  <c r="J2" i="6"/>
  <c r="BR12" i="3"/>
  <c r="BT12" i="3"/>
  <c r="BV12" i="3"/>
  <c r="BR8" i="3"/>
  <c r="BM27" i="3"/>
  <c r="BN27" i="3" s="1"/>
  <c r="BR23" i="3"/>
  <c r="BR6" i="3"/>
  <c r="BV6" i="3"/>
  <c r="BR3" i="3"/>
  <c r="BT33" i="3"/>
  <c r="BR30" i="3"/>
  <c r="BR25" i="3"/>
  <c r="A23" i="5"/>
  <c r="A15" i="5"/>
  <c r="A7" i="5"/>
  <c r="B11" i="6"/>
  <c r="A10" i="6"/>
  <c r="W9" i="6"/>
  <c r="BO41" i="3"/>
  <c r="BS38" i="3"/>
  <c r="BU38" i="3"/>
  <c r="BL38" i="3"/>
  <c r="BW38" i="3"/>
  <c r="BM34" i="3"/>
  <c r="BN34" i="3" s="1"/>
  <c r="BV26" i="3"/>
  <c r="S2" i="6"/>
  <c r="BP26" i="3"/>
  <c r="BQ26" i="3" s="1"/>
  <c r="BX26" i="3"/>
  <c r="BR26" i="3"/>
  <c r="BT26" i="3"/>
  <c r="BV15" i="3"/>
  <c r="BR9" i="3"/>
  <c r="BV8" i="3"/>
  <c r="BV16" i="3"/>
  <c r="AH6" i="4"/>
  <c r="BT40" i="3"/>
  <c r="A25" i="7"/>
  <c r="A17" i="7"/>
  <c r="A9" i="7"/>
  <c r="A31" i="5"/>
  <c r="A30" i="7"/>
  <c r="A22" i="7"/>
  <c r="A14" i="7"/>
  <c r="A28" i="5"/>
  <c r="A20" i="5"/>
  <c r="A12" i="5"/>
  <c r="A4" i="5"/>
  <c r="A28" i="6"/>
  <c r="BM38" i="3"/>
  <c r="BN38" i="3" s="1"/>
  <c r="BP36" i="3"/>
  <c r="BQ36" i="3" s="1"/>
  <c r="X6" i="6"/>
  <c r="BP32" i="3"/>
  <c r="BQ32" i="3" s="1"/>
  <c r="BV30" i="3"/>
  <c r="BU27" i="3"/>
  <c r="BU20" i="3"/>
  <c r="BM20" i="3"/>
  <c r="BN20" i="3" s="1"/>
  <c r="BV18" i="3"/>
  <c r="BR7" i="3"/>
  <c r="AA6" i="6"/>
  <c r="BP40" i="3"/>
  <c r="BQ40" i="3" s="1"/>
  <c r="BR32" i="3"/>
  <c r="BP30" i="3"/>
  <c r="BQ30" i="3" s="1"/>
  <c r="A5" i="6"/>
  <c r="A13" i="6"/>
  <c r="A21" i="6"/>
  <c r="A29" i="6"/>
  <c r="A6" i="6"/>
  <c r="A14" i="6"/>
  <c r="A22" i="6"/>
  <c r="A30" i="6"/>
  <c r="A7" i="6"/>
  <c r="A15" i="6"/>
  <c r="A23" i="6"/>
  <c r="A8" i="6"/>
  <c r="A16" i="6"/>
  <c r="A24" i="6"/>
  <c r="A9" i="6"/>
  <c r="A17" i="6"/>
  <c r="A3" i="6"/>
  <c r="A11" i="6"/>
  <c r="A19" i="6"/>
  <c r="BP33" i="3"/>
  <c r="BQ33" i="3" s="1"/>
  <c r="A6" i="7"/>
  <c r="A27" i="7"/>
  <c r="A19" i="7"/>
  <c r="A11" i="7"/>
  <c r="A3" i="7"/>
  <c r="A25" i="5"/>
  <c r="A17" i="5"/>
  <c r="A9" i="5"/>
  <c r="B6" i="5"/>
  <c r="A20" i="6"/>
  <c r="B9" i="6"/>
  <c r="A4" i="6"/>
  <c r="BL41" i="3"/>
  <c r="BV36" i="3"/>
  <c r="BS24" i="3"/>
  <c r="BO20" i="3"/>
  <c r="BP19" i="3"/>
  <c r="BQ19" i="3" s="1"/>
  <c r="BO17" i="3"/>
  <c r="BR16" i="3"/>
  <c r="BT15" i="3"/>
  <c r="I6" i="6"/>
  <c r="BP11" i="3"/>
  <c r="BQ11" i="3" s="1"/>
  <c r="BS41" i="3"/>
  <c r="BR40" i="3"/>
  <c r="BR36" i="3"/>
  <c r="BU34" i="3"/>
  <c r="BR11" i="3"/>
  <c r="BT32" i="3"/>
  <c r="BW31" i="3"/>
  <c r="BL31" i="3"/>
  <c r="BT30" i="3"/>
  <c r="BM24" i="3"/>
  <c r="BN24" i="3" s="1"/>
  <c r="BS20" i="3"/>
  <c r="BR19" i="3"/>
  <c r="BT9" i="3"/>
  <c r="BT7" i="3"/>
  <c r="BU31" i="3"/>
  <c r="BT25" i="3"/>
  <c r="BL24" i="3"/>
  <c r="BT23" i="3"/>
  <c r="BV11" i="3"/>
  <c r="BM41" i="3"/>
  <c r="BN41" i="3" s="1"/>
  <c r="BX19" i="3"/>
  <c r="BW17" i="3"/>
  <c r="BX15" i="3"/>
</calcChain>
</file>

<file path=xl/sharedStrings.xml><?xml version="1.0" encoding="utf-8"?>
<sst xmlns="http://schemas.openxmlformats.org/spreadsheetml/2006/main" count="538" uniqueCount="110">
  <si>
    <t>INSTRUCTIONS and TERMS OF USE</t>
  </si>
  <si>
    <r>
      <t xml:space="preserve">This is a morphometric template for species of the Tardigrada Order </t>
    </r>
    <r>
      <rPr>
        <b/>
        <sz val="12"/>
        <rFont val="Calibri"/>
        <family val="2"/>
        <charset val="238"/>
      </rPr>
      <t>Parachela.</t>
    </r>
  </si>
  <si>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</si>
  <si>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The "individuals" sheet automatically calculates basic statistics (number of measurements, range, mean and SD). The table with these statistics is placed after the last (30th) specimen. The summary table can be then copied and pasted directly to MS Word.</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</si>
  <si>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</si>
  <si>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</si>
  <si>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</si>
  <si>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</si>
  <si>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r>
      <t xml:space="preserve">This template can be freely used but each published use must be credited as </t>
    </r>
    <r>
      <rPr>
        <b/>
        <sz val="12"/>
        <rFont val="Calibri"/>
        <family val="2"/>
        <charset val="238"/>
      </rPr>
      <t xml:space="preserve">Morphometric data were handled using the Parachela ver. 1.7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</si>
  <si>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Copyright by Łukasz Michalczyk. Enquires and suggestions: LM@tardigrada.net</t>
  </si>
  <si>
    <t>Species</t>
  </si>
  <si>
    <t>Dactylobiotus parthenogeneticus</t>
  </si>
  <si>
    <t>Population</t>
  </si>
  <si>
    <t>PL.317</t>
  </si>
  <si>
    <t>Type series</t>
  </si>
  <si>
    <t>NO</t>
  </si>
  <si>
    <t>Author</t>
  </si>
  <si>
    <t>Justyna Pogwizd</t>
  </si>
  <si>
    <t>Date</t>
  </si>
  <si>
    <t>05.02.2020</t>
  </si>
  <si>
    <t>SPECIMEN</t>
  </si>
  <si>
    <t>1 (HOL)</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</si>
  <si>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</si>
  <si>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</si>
  <si>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</si>
  <si>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</si>
  <si>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</si>
  <si>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</si>
  <si>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</si>
  <si>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</si>
  <si>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</si>
  <si>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</si>
  <si>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</si>
  <si>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</si>
  <si>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</si>
  <si>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</si>
  <si>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</si>
  <si>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</si>
  <si>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</si>
  <si>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</si>
  <si>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</si>
  <si>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row</t>
  </si>
  <si>
    <t>Claw 1 heights</t>
  </si>
  <si>
    <t xml:space="preserve">     External secondary branch</t>
  </si>
  <si>
    <t xml:space="preserve">     External primary branch</t>
  </si>
  <si>
    <t xml:space="preserve">     External secondary/primary branch</t>
  </si>
  <si>
    <t xml:space="preserve">     Internal secondary/primary branch</t>
  </si>
  <si>
    <t>Claw 2 heights</t>
  </si>
  <si>
    <t>Claw 3 heights</t>
  </si>
  <si>
    <t>Claw 4 heights</t>
  </si>
  <si>
    <t xml:space="preserve">     Anterior secondary branch</t>
  </si>
  <si>
    <t xml:space="preserve">     Anterior primary branch</t>
  </si>
  <si>
    <t xml:space="preserve">     Anterior secondary/primary branch</t>
  </si>
  <si>
    <t>-</t>
  </si>
  <si>
    <t xml:space="preserve">     Posterior secondary branch</t>
  </si>
  <si>
    <t xml:space="preserve">     Posterior primary branch</t>
  </si>
  <si>
    <t xml:space="preserve">     Posterior secondary/primary branch</t>
  </si>
  <si>
    <t>Eyes (0 = absent; 1 = present)</t>
  </si>
  <si>
    <t>Cuticular pores (0/1)</t>
  </si>
  <si>
    <t>Lunules I with teeth (0/1)</t>
  </si>
  <si>
    <t>Lunules II with teeth (0/1)</t>
  </si>
  <si>
    <t>Lunules III with teeth (0/1)</t>
  </si>
  <si>
    <t>Lunules IV with teeth (0/1)</t>
  </si>
  <si>
    <t>Granulation on legs I (0/1)</t>
  </si>
  <si>
    <t>Granulation on legs II (0/1)</t>
  </si>
  <si>
    <t>Granulation on legs III (0/1)</t>
  </si>
  <si>
    <t>Granulation on legs IV (0/1)</t>
  </si>
  <si>
    <t>Egg bare diameter</t>
  </si>
  <si>
    <t>Egg full diameter</t>
  </si>
  <si>
    <t>Process height</t>
  </si>
  <si>
    <t>Process base width</t>
  </si>
  <si>
    <t>Process base/height ratio</t>
  </si>
  <si>
    <t>Inter-process distance</t>
  </si>
  <si>
    <t>Number of processes on the egg circumference</t>
  </si>
  <si>
    <t>Individual</t>
  </si>
  <si>
    <t>Buccal tube length</t>
  </si>
  <si>
    <t>Stylet support insertion point</t>
  </si>
  <si>
    <t>Buccal tube external width</t>
  </si>
  <si>
    <t>Buccal tube internal width</t>
  </si>
  <si>
    <t>Ventral lamina length</t>
  </si>
  <si>
    <t>Macroplacoid 1</t>
  </si>
  <si>
    <t>Macroplacoid 2</t>
  </si>
  <si>
    <t>Macroplacoid row</t>
  </si>
  <si>
    <t>Claw 1 external base</t>
  </si>
  <si>
    <t>Claw 1 external primary branch</t>
  </si>
  <si>
    <t>Claw 1 external base/primary branch</t>
  </si>
  <si>
    <t>Claw 1 internal base</t>
  </si>
  <si>
    <t>Claw 1 internal primary branch</t>
  </si>
  <si>
    <t>Claw 1 internal base/primary branch</t>
  </si>
  <si>
    <t>Claw 2 external base</t>
  </si>
  <si>
    <t>Claw 2 external primary branch</t>
  </si>
  <si>
    <t>Claw 2 external base/primary branch</t>
  </si>
  <si>
    <t>Claw 2 internal base</t>
  </si>
  <si>
    <t>Claw 2 internal primary branch</t>
  </si>
  <si>
    <t>Claw 2 internal base/primary branch</t>
  </si>
  <si>
    <t>Claw 3 external base</t>
  </si>
  <si>
    <t>Claw 3 external primary branch</t>
  </si>
  <si>
    <t>Claw 3 external base/primary branch</t>
  </si>
  <si>
    <t>Claw 3 internal base</t>
  </si>
  <si>
    <t>Claw 3 internal primary branch</t>
  </si>
  <si>
    <t>Claw 3 internal base/primary branch</t>
  </si>
  <si>
    <t>Claw 4 anterior base</t>
  </si>
  <si>
    <t>Claw 4 anterior primary branch</t>
  </si>
  <si>
    <t>Claw 4 anterior base/primary branch</t>
  </si>
  <si>
    <t>Claw 4 posterior base</t>
  </si>
  <si>
    <t>Claw 4 posterior primary branch</t>
  </si>
  <si>
    <t>Claw 4 posterior base/primary branch</t>
  </si>
  <si>
    <t>egg</t>
  </si>
  <si>
    <t xml:space="preserve">     Internel primary branch</t>
  </si>
  <si>
    <t xml:space="preserve">     Internal secondary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</si>
</sst>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s>
  <fills count="9">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14">
    <xf numFmtId="0" fontId="0" fillId="0" borderId="0" xfId="0"/>
    <xf numFmtId="0" fontId="5" fillId="0" borderId="1" xfId="0" applyFont="1" applyFill="1" applyBorder="1" applyAlignment="1">
      <alignment horizontal="right"/>
    </xf>
    <xf numFmtId="0" fontId="6" fillId="0" borderId="0" xfId="0" applyFont="1" applyFill="1" applyBorder="1" applyAlignment="1">
      <alignment horizontal="center"/>
    </xf>
    <xf numFmtId="0" fontId="5" fillId="0" borderId="1" xfId="0" applyFont="1" applyFill="1" applyBorder="1" applyAlignment="1">
      <alignment horizontal="left"/>
    </xf>
    <xf numFmtId="0" fontId="6" fillId="0" borderId="1" xfId="0" applyFont="1" applyFill="1" applyBorder="1" applyAlignment="1">
      <alignment horizontal="center"/>
    </xf>
    <xf numFmtId="0" fontId="5"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left"/>
    </xf>
    <xf numFmtId="164" fontId="6" fillId="0" borderId="1" xfId="0" applyNumberFormat="1" applyFont="1" applyFill="1" applyBorder="1" applyAlignment="1">
      <alignment horizontal="center"/>
    </xf>
    <xf numFmtId="0" fontId="6" fillId="0" borderId="5" xfId="0" applyFont="1" applyFill="1" applyBorder="1" applyAlignment="1">
      <alignment horizontal="left"/>
    </xf>
    <xf numFmtId="0" fontId="6" fillId="0" borderId="6" xfId="0"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xf>
    <xf numFmtId="0" fontId="6" fillId="0" borderId="0" xfId="0" applyFont="1" applyFill="1" applyBorder="1" applyAlignment="1">
      <alignment horizontal="left"/>
    </xf>
    <xf numFmtId="0" fontId="9" fillId="0" borderId="1" xfId="0" applyFont="1" applyFill="1" applyBorder="1" applyAlignment="1">
      <alignment horizontal="center"/>
    </xf>
    <xf numFmtId="164" fontId="9" fillId="0" borderId="1" xfId="0" applyNumberFormat="1" applyFont="1" applyFill="1" applyBorder="1" applyAlignment="1">
      <alignment horizontal="center"/>
    </xf>
    <xf numFmtId="0" fontId="6" fillId="0" borderId="9" xfId="0" applyFont="1" applyFill="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9" xfId="0" applyNumberFormat="1" applyFont="1" applyFill="1" applyBorder="1" applyAlignment="1">
      <alignment horizontal="center"/>
    </xf>
    <xf numFmtId="164" fontId="9" fillId="2" borderId="10" xfId="0" applyNumberFormat="1" applyFont="1" applyFill="1" applyBorder="1" applyAlignment="1">
      <alignment horizontal="center"/>
    </xf>
    <xf numFmtId="1" fontId="8" fillId="0" borderId="6" xfId="0" applyNumberFormat="1" applyFont="1" applyFill="1" applyBorder="1" applyAlignment="1">
      <alignment horizontal="left" vertical="center"/>
    </xf>
    <xf numFmtId="1" fontId="8" fillId="0" borderId="6"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right" vertical="center"/>
    </xf>
    <xf numFmtId="1" fontId="6"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1" fontId="6" fillId="0" borderId="6"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left" vertical="center"/>
    </xf>
    <xf numFmtId="0" fontId="0" fillId="0" borderId="0" xfId="0" applyAlignment="1">
      <alignment vertical="top"/>
    </xf>
    <xf numFmtId="1" fontId="6" fillId="0" borderId="17" xfId="0" applyNumberFormat="1" applyFont="1" applyFill="1" applyBorder="1" applyAlignment="1">
      <alignment horizontal="center" vertical="center"/>
    </xf>
    <xf numFmtId="164"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left" vertical="center"/>
    </xf>
    <xf numFmtId="164" fontId="8" fillId="0" borderId="0" xfId="0" applyNumberFormat="1" applyFont="1" applyFill="1" applyBorder="1" applyAlignment="1">
      <alignment horizontal="right" vertical="center"/>
    </xf>
    <xf numFmtId="164" fontId="8" fillId="0" borderId="6" xfId="0" applyNumberFormat="1" applyFont="1" applyFill="1" applyBorder="1" applyAlignment="1">
      <alignment horizontal="left" vertical="center"/>
    </xf>
    <xf numFmtId="164" fontId="6" fillId="0" borderId="17"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4" fontId="6" fillId="0" borderId="19" xfId="0" applyNumberFormat="1" applyFont="1" applyFill="1" applyBorder="1" applyAlignment="1">
      <alignment horizontal="center" vertical="center"/>
    </xf>
    <xf numFmtId="164" fontId="9" fillId="2" borderId="20" xfId="0" applyNumberFormat="1" applyFont="1" applyFill="1" applyBorder="1" applyAlignment="1">
      <alignment horizontal="center"/>
    </xf>
    <xf numFmtId="0" fontId="5" fillId="0" borderId="21"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 fontId="6" fillId="0" borderId="22" xfId="0" applyNumberFormat="1"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24" xfId="0" applyFont="1" applyFill="1" applyBorder="1" applyAlignment="1">
      <alignment horizontal="left"/>
    </xf>
    <xf numFmtId="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25" xfId="0" applyNumberFormat="1" applyFont="1" applyFill="1" applyBorder="1" applyAlignment="1">
      <alignment horizontal="center"/>
    </xf>
    <xf numFmtId="164" fontId="6" fillId="0" borderId="26" xfId="0" applyNumberFormat="1" applyFont="1" applyFill="1" applyBorder="1" applyAlignment="1">
      <alignment horizontal="center" vertical="center" wrapText="1"/>
    </xf>
    <xf numFmtId="164" fontId="6" fillId="0" borderId="27" xfId="0" applyNumberFormat="1" applyFont="1" applyFill="1" applyBorder="1" applyAlignment="1">
      <alignment horizontal="center" vertical="center" wrapText="1"/>
    </xf>
    <xf numFmtId="164" fontId="6" fillId="0" borderId="28" xfId="0" applyNumberFormat="1" applyFont="1" applyFill="1" applyBorder="1" applyAlignment="1">
      <alignment horizontal="center" vertical="center" wrapText="1"/>
    </xf>
    <xf numFmtId="0" fontId="6" fillId="0" borderId="29" xfId="0" applyFont="1" applyFill="1" applyBorder="1" applyAlignment="1">
      <alignment horizontal="left" vertical="center" wrapText="1"/>
    </xf>
    <xf numFmtId="164" fontId="6" fillId="0" borderId="30" xfId="0" applyNumberFormat="1" applyFont="1" applyFill="1" applyBorder="1" applyAlignment="1">
      <alignment horizontal="center"/>
    </xf>
    <xf numFmtId="164" fontId="6" fillId="0"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20" xfId="0" applyNumberFormat="1" applyFont="1" applyFill="1" applyBorder="1" applyAlignment="1">
      <alignment horizontal="center" vertical="center" wrapText="1"/>
    </xf>
    <xf numFmtId="0" fontId="6" fillId="0" borderId="31" xfId="0" applyFont="1" applyFill="1" applyBorder="1" applyAlignment="1">
      <alignment horizontal="left" vertical="center" wrapText="1"/>
    </xf>
    <xf numFmtId="164" fontId="6" fillId="0" borderId="32" xfId="0" applyNumberFormat="1" applyFont="1" applyFill="1" applyBorder="1" applyAlignment="1">
      <alignment horizontal="center"/>
    </xf>
    <xf numFmtId="164" fontId="6" fillId="0" borderId="33" xfId="0" applyNumberFormat="1" applyFont="1" applyFill="1" applyBorder="1" applyAlignment="1">
      <alignment horizontal="center" vertical="center" wrapText="1"/>
    </xf>
    <xf numFmtId="164" fontId="6" fillId="0" borderId="34" xfId="0" applyNumberFormat="1" applyFont="1" applyFill="1" applyBorder="1" applyAlignment="1">
      <alignment horizontal="center" vertical="center" wrapText="1"/>
    </xf>
    <xf numFmtId="164" fontId="6" fillId="0" borderId="35" xfId="0" applyNumberFormat="1" applyFont="1" applyFill="1" applyBorder="1" applyAlignment="1">
      <alignment horizontal="center" vertical="center" wrapText="1"/>
    </xf>
    <xf numFmtId="0" fontId="6" fillId="0" borderId="36" xfId="0" applyFont="1" applyFill="1" applyBorder="1" applyAlignment="1">
      <alignment horizontal="left" vertical="center" wrapText="1"/>
    </xf>
    <xf numFmtId="9" fontId="11" fillId="0" borderId="25" xfId="2" applyFont="1" applyFill="1" applyBorder="1" applyAlignment="1">
      <alignment horizontal="center"/>
    </xf>
    <xf numFmtId="9" fontId="11" fillId="0" borderId="27" xfId="2" applyFont="1" applyFill="1" applyBorder="1" applyAlignment="1">
      <alignment horizontal="center"/>
    </xf>
    <xf numFmtId="9" fontId="11" fillId="0" borderId="37" xfId="2" applyFont="1" applyFill="1" applyBorder="1" applyAlignment="1">
      <alignment horizontal="center"/>
    </xf>
    <xf numFmtId="9" fontId="11" fillId="0" borderId="30" xfId="2" applyFont="1" applyFill="1" applyBorder="1" applyAlignment="1">
      <alignment horizontal="center"/>
    </xf>
    <xf numFmtId="9" fontId="11" fillId="0" borderId="1" xfId="2" applyFont="1" applyFill="1" applyBorder="1" applyAlignment="1">
      <alignment horizontal="center"/>
    </xf>
    <xf numFmtId="9" fontId="11" fillId="0" borderId="38" xfId="2" applyFont="1" applyFill="1" applyBorder="1" applyAlignment="1">
      <alignment horizontal="center"/>
    </xf>
    <xf numFmtId="9" fontId="11" fillId="0" borderId="32" xfId="2" applyFont="1" applyFill="1" applyBorder="1" applyAlignment="1">
      <alignment horizontal="center"/>
    </xf>
    <xf numFmtId="9" fontId="11" fillId="0" borderId="34" xfId="2" applyFont="1" applyFill="1" applyBorder="1" applyAlignment="1">
      <alignment horizontal="center"/>
    </xf>
    <xf numFmtId="9" fontId="11" fillId="0" borderId="39" xfId="2" applyFont="1" applyFill="1" applyBorder="1" applyAlignment="1">
      <alignment horizontal="center"/>
    </xf>
    <xf numFmtId="1" fontId="6" fillId="0" borderId="19" xfId="0" applyNumberFormat="1" applyFont="1" applyFill="1" applyBorder="1" applyAlignment="1">
      <alignment horizontal="left" vertical="center"/>
    </xf>
    <xf numFmtId="1" fontId="6" fillId="0" borderId="19"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xf>
    <xf numFmtId="164" fontId="6" fillId="0" borderId="32" xfId="0" applyNumberFormat="1" applyFont="1" applyFill="1" applyBorder="1" applyAlignment="1">
      <alignment horizontal="center" vertical="center" wrapText="1"/>
    </xf>
    <xf numFmtId="0" fontId="6" fillId="0" borderId="36" xfId="0" applyFont="1" applyFill="1" applyBorder="1" applyAlignment="1">
      <alignment horizontal="left"/>
    </xf>
    <xf numFmtId="164" fontId="6" fillId="0" borderId="25" xfId="0" applyNumberFormat="1" applyFont="1" applyFill="1" applyBorder="1" applyAlignment="1">
      <alignment horizontal="center" vertical="center" wrapText="1"/>
    </xf>
    <xf numFmtId="164" fontId="6" fillId="0" borderId="30" xfId="0" applyNumberFormat="1" applyFont="1" applyFill="1" applyBorder="1" applyAlignment="1">
      <alignment horizontal="center" vertical="center" wrapText="1"/>
    </xf>
    <xf numFmtId="164" fontId="6" fillId="0" borderId="40" xfId="0" applyNumberFormat="1" applyFont="1" applyFill="1" applyBorder="1" applyAlignment="1">
      <alignment horizontal="center" vertical="center" wrapText="1"/>
    </xf>
    <xf numFmtId="164" fontId="6" fillId="0" borderId="41" xfId="0" applyNumberFormat="1" applyFont="1" applyFill="1" applyBorder="1" applyAlignment="1">
      <alignment horizontal="center" vertical="center" wrapText="1"/>
    </xf>
    <xf numFmtId="164" fontId="6" fillId="0" borderId="42" xfId="0" applyNumberFormat="1" applyFont="1" applyFill="1" applyBorder="1" applyAlignment="1">
      <alignment horizontal="center" vertical="center" wrapText="1"/>
    </xf>
    <xf numFmtId="164" fontId="6" fillId="0" borderId="43" xfId="0" applyNumberFormat="1" applyFont="1" applyFill="1" applyBorder="1" applyAlignment="1">
      <alignment horizontal="center" vertical="center" wrapText="1"/>
    </xf>
    <xf numFmtId="0" fontId="6" fillId="0" borderId="44" xfId="0" applyFont="1" applyFill="1" applyBorder="1" applyAlignment="1">
      <alignment horizontal="left"/>
    </xf>
    <xf numFmtId="164" fontId="6" fillId="0" borderId="45" xfId="0" applyNumberFormat="1" applyFont="1" applyFill="1" applyBorder="1" applyAlignment="1">
      <alignment horizontal="center" vertical="center"/>
    </xf>
    <xf numFmtId="164" fontId="6" fillId="0" borderId="45" xfId="0" applyNumberFormat="1" applyFont="1" applyFill="1" applyBorder="1" applyAlignment="1">
      <alignment horizontal="left" vertical="center"/>
    </xf>
    <xf numFmtId="164" fontId="6" fillId="0" borderId="45" xfId="0" applyNumberFormat="1" applyFont="1" applyFill="1" applyBorder="1" applyAlignment="1">
      <alignment horizontal="right" vertical="center"/>
    </xf>
    <xf numFmtId="0" fontId="6" fillId="0" borderId="45" xfId="0" applyFont="1" applyFill="1" applyBorder="1" applyAlignment="1">
      <alignment horizontal="center" vertical="center"/>
    </xf>
    <xf numFmtId="0" fontId="6" fillId="0" borderId="45" xfId="0" applyFont="1" applyFill="1" applyBorder="1" applyAlignment="1">
      <alignment horizontal="left"/>
    </xf>
    <xf numFmtId="0" fontId="5" fillId="0" borderId="21" xfId="0" applyFont="1" applyFill="1" applyBorder="1" applyAlignment="1">
      <alignment horizontal="left"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5" fillId="0" borderId="46" xfId="0" applyFont="1" applyFill="1" applyBorder="1" applyAlignment="1">
      <alignment horizontal="left" vertical="center" wrapText="1"/>
    </xf>
    <xf numFmtId="164" fontId="8" fillId="0" borderId="0" xfId="0" applyNumberFormat="1" applyFont="1" applyFill="1" applyBorder="1" applyAlignment="1">
      <alignment horizontal="left" vertical="center"/>
    </xf>
    <xf numFmtId="0" fontId="6" fillId="4" borderId="0" xfId="0" applyFont="1" applyFill="1" applyBorder="1" applyAlignment="1">
      <alignment vertical="top"/>
    </xf>
    <xf numFmtId="9" fontId="10" fillId="4" borderId="45" xfId="2" applyFont="1" applyFill="1" applyBorder="1" applyAlignment="1">
      <alignment horizontal="center"/>
    </xf>
    <xf numFmtId="164" fontId="9" fillId="4" borderId="45" xfId="0" applyNumberFormat="1" applyFont="1" applyFill="1" applyBorder="1" applyAlignment="1">
      <alignment horizontal="center"/>
    </xf>
    <xf numFmtId="0" fontId="6" fillId="0" borderId="1" xfId="0" applyFont="1" applyFill="1" applyBorder="1" applyAlignment="1">
      <alignment horizontal="center" vertical="center"/>
    </xf>
    <xf numFmtId="0" fontId="5" fillId="0" borderId="1" xfId="0" applyFont="1" applyFill="1" applyBorder="1" applyAlignment="1">
      <alignment horizontal="center"/>
    </xf>
    <xf numFmtId="1" fontId="5" fillId="0" borderId="1" xfId="0" applyNumberFormat="1" applyFont="1" applyFill="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Fill="1" applyBorder="1" applyAlignment="1">
      <alignment horizontal="center"/>
    </xf>
    <xf numFmtId="1" fontId="16" fillId="0" borderId="1" xfId="0" applyNumberFormat="1" applyFont="1" applyFill="1" applyBorder="1" applyAlignment="1">
      <alignment horizontal="center"/>
    </xf>
    <xf numFmtId="164" fontId="5" fillId="2" borderId="9" xfId="0" applyNumberFormat="1" applyFont="1" applyFill="1" applyBorder="1" applyAlignment="1">
      <alignment horizontal="center"/>
    </xf>
    <xf numFmtId="164" fontId="16" fillId="2" borderId="10" xfId="0" applyNumberFormat="1" applyFont="1" applyFill="1" applyBorder="1" applyAlignment="1">
      <alignment horizontal="center"/>
    </xf>
    <xf numFmtId="164" fontId="5" fillId="0" borderId="1" xfId="0" applyNumberFormat="1" applyFont="1" applyFill="1" applyBorder="1" applyAlignment="1">
      <alignment horizontal="center"/>
    </xf>
    <xf numFmtId="164" fontId="16" fillId="0" borderId="1" xfId="0" applyNumberFormat="1" applyFont="1" applyFill="1" applyBorder="1" applyAlignment="1">
      <alignment horizontal="center"/>
    </xf>
    <xf numFmtId="9" fontId="17" fillId="4" borderId="45" xfId="2" applyFont="1" applyFill="1" applyBorder="1" applyAlignment="1">
      <alignment horizontal="center"/>
    </xf>
    <xf numFmtId="164" fontId="16" fillId="4" borderId="45" xfId="0" applyNumberFormat="1" applyFont="1" applyFill="1" applyBorder="1" applyAlignment="1">
      <alignment horizontal="center"/>
    </xf>
    <xf numFmtId="0" fontId="5" fillId="0" borderId="0" xfId="0" applyFont="1" applyFill="1" applyBorder="1" applyAlignment="1">
      <alignment horizontal="center"/>
    </xf>
    <xf numFmtId="164" fontId="8" fillId="0" borderId="1" xfId="0" applyNumberFormat="1" applyFont="1" applyFill="1" applyBorder="1" applyAlignment="1">
      <alignment horizontal="center"/>
    </xf>
    <xf numFmtId="9" fontId="6" fillId="0" borderId="1" xfId="2" applyFont="1" applyFill="1" applyBorder="1" applyAlignment="1">
      <alignment horizontal="centerContinuous" vertical="center"/>
    </xf>
    <xf numFmtId="0" fontId="5" fillId="0" borderId="1" xfId="0" applyFont="1" applyFill="1" applyBorder="1" applyAlignment="1">
      <alignment horizontal="centerContinuous"/>
    </xf>
    <xf numFmtId="1" fontId="5" fillId="0" borderId="1" xfId="0" applyNumberFormat="1" applyFont="1" applyFill="1" applyBorder="1" applyAlignment="1">
      <alignment horizontal="centerContinuous"/>
    </xf>
    <xf numFmtId="0" fontId="5" fillId="0" borderId="2" xfId="0" applyFont="1" applyFill="1" applyBorder="1" applyAlignment="1">
      <alignment horizontal="centerContinuous" vertical="center"/>
    </xf>
    <xf numFmtId="1" fontId="5" fillId="3" borderId="1" xfId="0" applyNumberFormat="1" applyFont="1" applyFill="1" applyBorder="1" applyAlignment="1">
      <alignment horizontal="centerContinuous"/>
    </xf>
    <xf numFmtId="0" fontId="5" fillId="0" borderId="21" xfId="0" applyFont="1" applyFill="1" applyBorder="1" applyAlignment="1">
      <alignment horizontal="centerContinuous" vertical="center"/>
    </xf>
    <xf numFmtId="0" fontId="5" fillId="0" borderId="50" xfId="0" applyFont="1" applyFill="1" applyBorder="1" applyAlignment="1">
      <alignment horizontal="left" vertical="center"/>
    </xf>
    <xf numFmtId="0" fontId="5" fillId="0" borderId="4" xfId="0" applyFont="1" applyFill="1" applyBorder="1" applyAlignment="1">
      <alignment horizontal="left" vertical="center"/>
    </xf>
    <xf numFmtId="0" fontId="5" fillId="0" borderId="51" xfId="0" applyFont="1" applyFill="1" applyBorder="1" applyAlignment="1">
      <alignment horizontal="centerContinuous" vertical="center"/>
    </xf>
    <xf numFmtId="0" fontId="5" fillId="0" borderId="50"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52" xfId="0" applyFont="1" applyFill="1" applyBorder="1" applyAlignment="1">
      <alignment horizontal="centerContinuous" vertical="center"/>
    </xf>
    <xf numFmtId="0" fontId="19" fillId="0" borderId="1" xfId="0" applyFont="1" applyFill="1" applyBorder="1" applyAlignment="1">
      <alignment horizontal="left" vertical="center"/>
    </xf>
    <xf numFmtId="0" fontId="20" fillId="0" borderId="1" xfId="0" applyFont="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top" wrapText="1"/>
    </xf>
    <xf numFmtId="0" fontId="20" fillId="0" borderId="0" xfId="0" applyFont="1" applyFill="1" applyAlignment="1">
      <alignment horizontal="center" vertical="top"/>
    </xf>
    <xf numFmtId="0" fontId="20" fillId="0" borderId="1" xfId="0" applyFont="1" applyFill="1" applyBorder="1" applyAlignment="1">
      <alignment horizontal="left" vertical="center"/>
    </xf>
    <xf numFmtId="1" fontId="21" fillId="0" borderId="1" xfId="0" applyNumberFormat="1" applyFont="1" applyFill="1" applyBorder="1" applyAlignment="1">
      <alignment horizontal="center" vertical="center"/>
    </xf>
    <xf numFmtId="2" fontId="20" fillId="0" borderId="1"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9" fontId="20" fillId="0" borderId="1" xfId="2" applyFont="1" applyFill="1" applyBorder="1" applyAlignment="1">
      <alignment horizontal="center" vertical="center" wrapText="1"/>
    </xf>
    <xf numFmtId="0" fontId="20" fillId="0" borderId="0" xfId="0" applyFont="1" applyFill="1" applyAlignment="1">
      <alignment horizontal="center" vertical="center"/>
    </xf>
    <xf numFmtId="0" fontId="19" fillId="0" borderId="0" xfId="0" applyFont="1" applyFill="1" applyAlignment="1">
      <alignment horizontal="left" vertical="center"/>
    </xf>
    <xf numFmtId="0" fontId="20" fillId="0" borderId="0" xfId="0" applyFont="1" applyAlignment="1">
      <alignment horizontal="left" vertical="center" wrapText="1"/>
    </xf>
    <xf numFmtId="0" fontId="21" fillId="0" borderId="0" xfId="0" applyFont="1" applyFill="1" applyAlignment="1">
      <alignment horizontal="center" vertical="center"/>
    </xf>
    <xf numFmtId="0" fontId="20" fillId="0" borderId="0" xfId="0" applyFont="1" applyFill="1" applyAlignment="1">
      <alignment horizontal="center" vertical="center" wrapText="1"/>
    </xf>
    <xf numFmtId="164" fontId="20" fillId="0" borderId="0" xfId="0" applyNumberFormat="1" applyFont="1" applyFill="1" applyAlignment="1">
      <alignment horizontal="center" vertical="center" wrapText="1"/>
    </xf>
    <xf numFmtId="1" fontId="20" fillId="0" borderId="0" xfId="0" applyNumberFormat="1" applyFont="1" applyFill="1" applyAlignment="1">
      <alignment horizontal="center" vertical="center" wrapText="1"/>
    </xf>
    <xf numFmtId="1" fontId="21" fillId="0" borderId="1" xfId="0" applyNumberFormat="1" applyFont="1" applyBorder="1" applyAlignment="1">
      <alignment horizontal="center" vertical="center" wrapText="1"/>
    </xf>
    <xf numFmtId="1" fontId="19"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164" fontId="19" fillId="0" borderId="1" xfId="2"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xf>
    <xf numFmtId="1" fontId="20" fillId="0" borderId="1" xfId="0" applyNumberFormat="1" applyFont="1" applyBorder="1" applyAlignment="1">
      <alignment horizontal="left" vertical="center" wrapText="1"/>
    </xf>
    <xf numFmtId="1" fontId="20" fillId="0" borderId="1" xfId="0" applyNumberFormat="1" applyFont="1" applyFill="1" applyBorder="1" applyAlignment="1">
      <alignment horizontal="center" vertical="center" wrapText="1"/>
    </xf>
    <xf numFmtId="164" fontId="20" fillId="0" borderId="1" xfId="0" applyNumberFormat="1" applyFont="1" applyBorder="1" applyAlignment="1">
      <alignment horizontal="center" vertical="center" wrapText="1"/>
    </xf>
    <xf numFmtId="164" fontId="20" fillId="0" borderId="1" xfId="2" applyNumberFormat="1" applyFont="1" applyBorder="1" applyAlignment="1">
      <alignment horizontal="center" vertical="center" wrapText="1"/>
    </xf>
    <xf numFmtId="164" fontId="20" fillId="0" borderId="1" xfId="2" applyNumberFormat="1" applyFont="1" applyFill="1" applyBorder="1" applyAlignment="1">
      <alignment horizontal="center" vertical="center" wrapText="1"/>
    </xf>
    <xf numFmtId="0" fontId="23" fillId="7" borderId="11" xfId="0" applyFont="1" applyFill="1" applyBorder="1" applyAlignment="1">
      <alignment horizontal="center" vertical="top" wrapText="1"/>
    </xf>
    <xf numFmtId="0" fontId="24" fillId="7" borderId="12" xfId="0" applyFont="1" applyFill="1" applyBorder="1" applyAlignment="1">
      <alignment horizontal="left" vertical="top" wrapText="1"/>
    </xf>
    <xf numFmtId="0" fontId="23" fillId="7" borderId="13" xfId="0" applyFont="1" applyFill="1" applyBorder="1" applyAlignment="1">
      <alignment horizontal="center" vertical="top" wrapText="1"/>
    </xf>
    <xf numFmtId="0" fontId="24" fillId="7" borderId="14" xfId="0" applyFont="1" applyFill="1" applyBorder="1" applyAlignment="1">
      <alignment horizontal="left" vertical="top" wrapText="1"/>
    </xf>
    <xf numFmtId="0" fontId="24" fillId="7" borderId="15" xfId="0" applyFont="1" applyFill="1" applyBorder="1" applyAlignment="1">
      <alignment horizontal="left" vertical="top" wrapText="1"/>
    </xf>
    <xf numFmtId="0" fontId="25" fillId="8" borderId="13" xfId="0" applyFont="1" applyFill="1" applyBorder="1" applyAlignment="1">
      <alignment horizontal="center" vertical="top" wrapText="1"/>
    </xf>
    <xf numFmtId="0" fontId="24" fillId="8" borderId="15" xfId="0" applyFont="1" applyFill="1" applyBorder="1" applyAlignment="1">
      <alignment horizontal="left" vertical="top" wrapText="1"/>
    </xf>
    <xf numFmtId="0" fontId="23" fillId="7" borderId="16" xfId="0" applyFont="1" applyFill="1" applyBorder="1" applyAlignment="1">
      <alignment horizontal="center" vertical="top" wrapText="1"/>
    </xf>
    <xf numFmtId="0" fontId="26" fillId="7" borderId="47" xfId="1" applyFont="1" applyFill="1" applyBorder="1" applyAlignment="1" applyProtection="1">
      <alignment horizontal="left" vertical="top" wrapText="1"/>
    </xf>
    <xf numFmtId="0" fontId="20" fillId="0" borderId="1" xfId="0" applyNumberFormat="1" applyFont="1" applyFill="1" applyBorder="1" applyAlignment="1">
      <alignment horizontal="left" vertical="top" wrapText="1"/>
    </xf>
    <xf numFmtId="0" fontId="6" fillId="0" borderId="53" xfId="0" applyFont="1" applyFill="1" applyBorder="1" applyAlignment="1">
      <alignment horizontal="center" vertical="center"/>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7"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8" fillId="0" borderId="0" xfId="0" applyNumberFormat="1" applyFont="1" applyFill="1" applyBorder="1" applyAlignment="1">
      <alignment horizontal="right" vertical="center"/>
    </xf>
    <xf numFmtId="165" fontId="6" fillId="0" borderId="0" xfId="0" applyNumberFormat="1" applyFont="1" applyFill="1" applyBorder="1" applyAlignment="1">
      <alignment horizontal="center"/>
    </xf>
    <xf numFmtId="165" fontId="8" fillId="0" borderId="6" xfId="0" applyNumberFormat="1" applyFont="1" applyFill="1" applyBorder="1" applyAlignment="1">
      <alignment horizontal="left" vertical="center"/>
    </xf>
    <xf numFmtId="165" fontId="8" fillId="0" borderId="6"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165" fontId="6" fillId="0" borderId="18" xfId="2" applyNumberFormat="1" applyFont="1" applyFill="1" applyBorder="1" applyAlignment="1">
      <alignment horizontal="right" vertical="center"/>
    </xf>
    <xf numFmtId="165" fontId="6" fillId="0" borderId="19" xfId="0" applyNumberFormat="1" applyFont="1" applyFill="1" applyBorder="1" applyAlignment="1">
      <alignment horizontal="center" vertical="center"/>
    </xf>
    <xf numFmtId="165" fontId="6" fillId="0" borderId="19" xfId="2" applyNumberFormat="1" applyFont="1" applyFill="1" applyBorder="1" applyAlignment="1">
      <alignment horizontal="left" vertical="center"/>
    </xf>
    <xf numFmtId="165" fontId="8" fillId="0" borderId="19" xfId="0" applyNumberFormat="1" applyFont="1" applyFill="1" applyBorder="1" applyAlignment="1">
      <alignment horizontal="right" vertical="center"/>
    </xf>
    <xf numFmtId="165" fontId="6" fillId="0" borderId="19" xfId="0" applyNumberFormat="1" applyFont="1" applyFill="1" applyBorder="1" applyAlignment="1">
      <alignment horizontal="center"/>
    </xf>
    <xf numFmtId="165" fontId="8" fillId="0" borderId="8" xfId="0" applyNumberFormat="1" applyFont="1" applyFill="1" applyBorder="1" applyAlignment="1">
      <alignment horizontal="left" vertical="center"/>
    </xf>
    <xf numFmtId="165" fontId="6" fillId="0" borderId="18" xfId="2" applyNumberFormat="1" applyFont="1" applyFill="1" applyBorder="1" applyAlignment="1">
      <alignment horizontal="center" vertical="center"/>
    </xf>
    <xf numFmtId="165" fontId="8" fillId="0" borderId="8" xfId="0" applyNumberFormat="1" applyFont="1" applyFill="1" applyBorder="1" applyAlignment="1">
      <alignment horizontal="center" vertical="center"/>
    </xf>
    <xf numFmtId="165" fontId="8" fillId="0" borderId="7" xfId="0" applyNumberFormat="1" applyFont="1" applyFill="1" applyBorder="1" applyAlignment="1">
      <alignment horizontal="center" vertical="center"/>
    </xf>
    <xf numFmtId="165" fontId="6" fillId="0" borderId="54" xfId="2" applyNumberFormat="1" applyFont="1" applyFill="1" applyBorder="1" applyAlignment="1">
      <alignment horizontal="center" vertical="center"/>
    </xf>
    <xf numFmtId="165" fontId="8" fillId="0" borderId="19" xfId="0" applyNumberFormat="1" applyFont="1" applyFill="1" applyBorder="1" applyAlignment="1">
      <alignment horizontal="center" vertical="center"/>
    </xf>
    <xf numFmtId="0" fontId="22" fillId="7" borderId="48"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5" fillId="0" borderId="9" xfId="0" applyFont="1" applyFill="1" applyBorder="1" applyAlignment="1">
      <alignment horizontal="center"/>
    </xf>
    <xf numFmtId="0" fontId="5" fillId="0" borderId="20" xfId="0" applyFont="1" applyFill="1" applyBorder="1" applyAlignment="1">
      <alignment horizontal="center"/>
    </xf>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xdr:colOff>
      <xdr:row>0</xdr:row>
      <xdr:rowOff>45720</xdr:rowOff>
    </xdr:from>
    <xdr:to>
      <xdr:col>11</xdr:col>
      <xdr:colOff>586740</xdr:colOff>
      <xdr:row>0</xdr:row>
      <xdr:rowOff>1394460</xdr:rowOff>
    </xdr:to>
    <xdr:sp macro="" textlink="">
      <xdr:nvSpPr>
        <xdr:cNvPr id="2" name="pole tekstowe 1">
          <a:extLst>
            <a:ext uri="{FF2B5EF4-FFF2-40B4-BE49-F238E27FC236}">
              <a16:creationId xmlns:a16="http://schemas.microsoft.com/office/drawing/2014/main" id="{E1ED7C41-D058-4C92-8AD5-662A8EEC64F6}"/>
            </a:ext>
          </a:extLst>
        </xdr:cNvPr>
        <xdr:cNvSpPr txBox="1"/>
      </xdr:nvSpPr>
      <xdr:spPr>
        <a:xfrm>
          <a:off x="457200" y="45720"/>
          <a:ext cx="13449300" cy="134874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cap="small">
              <a:solidFill>
                <a:schemeClr val="dk1"/>
              </a:solidFill>
              <a:effectLst/>
              <a:latin typeface="+mn-lt"/>
              <a:ea typeface="+mn-ea"/>
              <a:cs typeface="+mn-cs"/>
            </a:rPr>
            <a:t>Supplementary Materials</a:t>
          </a:r>
          <a:r>
            <a:rPr lang="pl-PL" sz="1800">
              <a:solidFill>
                <a:schemeClr val="dk1"/>
              </a:solidFill>
              <a:effectLst/>
              <a:latin typeface="+mn-lt"/>
              <a:ea typeface="+mn-ea"/>
              <a:cs typeface="+mn-cs"/>
            </a:rPr>
            <a:t> </a:t>
          </a:r>
          <a:r>
            <a:rPr lang="pl-PL" sz="1800" cap="small">
              <a:solidFill>
                <a:schemeClr val="dk1"/>
              </a:solidFill>
              <a:effectLst/>
              <a:latin typeface="+mn-lt"/>
              <a:ea typeface="+mn-ea"/>
              <a:cs typeface="+mn-cs"/>
            </a:rPr>
            <a:t>for the article</a:t>
          </a:r>
          <a:r>
            <a:rPr lang="pl-PL" sz="1800">
              <a:solidFill>
                <a:schemeClr val="dk1"/>
              </a:solidFill>
              <a:effectLst/>
              <a:latin typeface="+mn-lt"/>
              <a:ea typeface="+mn-ea"/>
              <a:cs typeface="+mn-cs"/>
            </a:rPr>
            <a:t>: </a:t>
          </a:r>
        </a:p>
        <a:p>
          <a:r>
            <a:rPr lang="pl-PL" sz="1800" b="1">
              <a:solidFill>
                <a:schemeClr val="dk1"/>
              </a:solidFill>
              <a:effectLst/>
              <a:latin typeface="+mn-lt"/>
              <a:ea typeface="+mn-ea"/>
              <a:cs typeface="+mn-cs"/>
            </a:rPr>
            <a:t>New Records of </a:t>
          </a:r>
          <a:r>
            <a:rPr lang="pl-PL" sz="1800" b="1" i="1">
              <a:solidFill>
                <a:schemeClr val="dk1"/>
              </a:solidFill>
              <a:effectLst/>
              <a:latin typeface="+mn-lt"/>
              <a:ea typeface="+mn-ea"/>
              <a:cs typeface="+mn-cs"/>
            </a:rPr>
            <a:t>Dactylobiotus parthenogeneticus </a:t>
          </a:r>
          <a:r>
            <a:rPr lang="pl-PL" sz="1800" b="1">
              <a:solidFill>
                <a:schemeClr val="dk1"/>
              </a:solidFill>
              <a:effectLst/>
              <a:latin typeface="+mn-lt"/>
              <a:ea typeface="+mn-ea"/>
              <a:cs typeface="+mn-cs"/>
            </a:rPr>
            <a:t>Bertolani, 1982 Provide Insight into Its Genetic Variability and Geographic Distribution</a:t>
          </a:r>
          <a:endParaRPr lang="pl-PL" sz="1800">
            <a:solidFill>
              <a:schemeClr val="dk1"/>
            </a:solidFill>
            <a:effectLst/>
            <a:latin typeface="+mn-lt"/>
            <a:ea typeface="+mn-ea"/>
            <a:cs typeface="+mn-cs"/>
          </a:endParaRPr>
        </a:p>
        <a:p>
          <a:r>
            <a:rPr lang="pl-PL" sz="1800">
              <a:solidFill>
                <a:schemeClr val="dk1"/>
              </a:solidFill>
              <a:effectLst/>
              <a:latin typeface="+mn-lt"/>
              <a:ea typeface="+mn-ea"/>
              <a:cs typeface="+mn-cs"/>
            </a:rPr>
            <a:t>Justyna Pogwizd, Daniel Stec</a:t>
          </a:r>
        </a:p>
        <a:p>
          <a:r>
            <a:rPr lang="pl-PL" sz="1800">
              <a:solidFill>
                <a:schemeClr val="dk1"/>
              </a:solidFill>
              <a:effectLst/>
              <a:latin typeface="+mn-lt"/>
              <a:ea typeface="+mn-ea"/>
              <a:cs typeface="+mn-cs"/>
            </a:rPr>
            <a:t>Published in </a:t>
          </a:r>
          <a:r>
            <a:rPr lang="pl-PL" sz="1800" b="1">
              <a:solidFill>
                <a:schemeClr val="dk1"/>
              </a:solidFill>
              <a:effectLst/>
              <a:latin typeface="+mn-lt"/>
              <a:ea typeface="+mn-ea"/>
              <a:cs typeface="+mn-cs"/>
            </a:rPr>
            <a:t>Folia Biologica (Kraków)</a:t>
          </a:r>
          <a:r>
            <a:rPr lang="pl-PL" sz="1800">
              <a:solidFill>
                <a:schemeClr val="dk1"/>
              </a:solidFill>
              <a:effectLst/>
              <a:latin typeface="+mn-lt"/>
              <a:ea typeface="+mn-ea"/>
              <a:cs typeface="+mn-cs"/>
            </a:rPr>
            <a:t>, vol. 68 (2020), No. 2. DOI: </a:t>
          </a:r>
          <a:r>
            <a:rPr lang="pl-PL" sz="1800" u="sng">
              <a:solidFill>
                <a:schemeClr val="dk1"/>
              </a:solidFill>
              <a:effectLst/>
              <a:latin typeface="+mn-lt"/>
              <a:ea typeface="+mn-ea"/>
              <a:cs typeface="+mn-cs"/>
              <a:hlinkClick xmlns:r="http://schemas.openxmlformats.org/officeDocument/2006/relationships" r:id=""/>
            </a:rPr>
            <a:t>https://doi.org/10.3409/fb_68-2.08</a:t>
          </a:r>
          <a:endParaRPr lang="pl-PL" sz="1800">
            <a:solidFill>
              <a:schemeClr val="dk1"/>
            </a:solidFill>
            <a:effectLst/>
            <a:latin typeface="+mn-lt"/>
            <a:ea typeface="+mn-ea"/>
            <a:cs typeface="+mn-cs"/>
          </a:endParaRPr>
        </a:p>
        <a:p>
          <a:endParaRPr lang="pl-PL" sz="1100"/>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C14"/>
  <sheetViews>
    <sheetView tabSelected="1" workbookViewId="0">
      <selection activeCell="E7" sqref="E7"/>
    </sheetView>
  </sheetViews>
  <sheetFormatPr defaultRowHeight="13.2" x14ac:dyDescent="0.25"/>
  <cols>
    <col min="1" max="1" width="3" customWidth="1"/>
    <col min="2" max="2" width="3.5546875" style="37" customWidth="1"/>
    <col min="3" max="3" width="116.5546875" customWidth="1"/>
  </cols>
  <sheetData>
    <row r="1" spans="2:3" ht="111" customHeight="1" x14ac:dyDescent="0.25"/>
    <row r="2" spans="2:3" ht="14.4" customHeight="1" x14ac:dyDescent="0.25"/>
    <row r="3" spans="2:3" ht="14.4" customHeight="1" x14ac:dyDescent="0.25"/>
    <row r="4" spans="2:3" ht="13.8" thickBot="1" x14ac:dyDescent="0.3"/>
    <row r="5" spans="2:3" ht="18.899999999999999" customHeight="1" thickBot="1" x14ac:dyDescent="0.3">
      <c r="B5" s="210" t="s">
        <v>0</v>
      </c>
      <c r="C5" s="211"/>
    </row>
    <row r="6" spans="2:3" ht="15.6" x14ac:dyDescent="0.25">
      <c r="B6" s="171">
        <v>1</v>
      </c>
      <c r="C6" s="172" t="s">
        <v>1</v>
      </c>
    </row>
    <row r="7" spans="2:3" ht="62.4" x14ac:dyDescent="0.25">
      <c r="B7" s="173">
        <v>2</v>
      </c>
      <c r="C7" s="174" t="s">
        <v>2</v>
      </c>
    </row>
    <row r="8" spans="2:3" ht="46.8" x14ac:dyDescent="0.25">
      <c r="B8" s="171">
        <v>3</v>
      </c>
      <c r="C8" s="174" t="s">
        <v>3</v>
      </c>
    </row>
    <row r="9" spans="2:3" ht="46.8" x14ac:dyDescent="0.25">
      <c r="B9" s="173">
        <v>4</v>
      </c>
      <c r="C9" s="174" t="s">
        <v>4</v>
      </c>
    </row>
    <row r="10" spans="2:3" ht="31.2" x14ac:dyDescent="0.25">
      <c r="B10" s="171">
        <v>5</v>
      </c>
      <c r="C10" s="174" t="s">
        <v>5</v>
      </c>
    </row>
    <row r="11" spans="2:3" ht="31.2" x14ac:dyDescent="0.25">
      <c r="B11" s="173">
        <v>6</v>
      </c>
      <c r="C11" s="174" t="s">
        <v>6</v>
      </c>
    </row>
    <row r="12" spans="2:3" ht="31.2" x14ac:dyDescent="0.25">
      <c r="B12" s="171">
        <v>7</v>
      </c>
      <c r="C12" s="175" t="s">
        <v>7</v>
      </c>
    </row>
    <row r="13" spans="2:3" ht="62.4" x14ac:dyDescent="0.25">
      <c r="B13" s="176">
        <v>8</v>
      </c>
      <c r="C13" s="177" t="s">
        <v>8</v>
      </c>
    </row>
    <row r="14" spans="2:3" ht="16.2" thickBot="1" x14ac:dyDescent="0.3">
      <c r="B14" s="178">
        <v>9</v>
      </c>
      <c r="C14" s="179" t="s">
        <v>9</v>
      </c>
    </row>
  </sheetData>
  <mergeCells count="1">
    <mergeCell ref="B5:C5"/>
  </mergeCells>
  <hyperlinks>
    <hyperlink ref="C14" r:id="rId1" xr:uid="{00000000-0004-0000-0000-000000000000}"/>
  </hyperlinks>
  <pageMargins left="0.7" right="0.7" top="0.75" bottom="0.75" header="0.3" footer="0.3"/>
  <pageSetup paperSize="9" orientation="portrait" horizontalDpi="1200"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77777"/>
  </sheetPr>
  <dimension ref="B2:D7"/>
  <sheetViews>
    <sheetView zoomScale="205" workbookViewId="0">
      <selection activeCell="D9" sqref="D9"/>
    </sheetView>
  </sheetViews>
  <sheetFormatPr defaultColWidth="8.88671875" defaultRowHeight="20.399999999999999" x14ac:dyDescent="0.35"/>
  <cols>
    <col min="1" max="1" width="3.88671875" style="113" customWidth="1"/>
    <col min="2" max="2" width="20.44140625" style="113" customWidth="1"/>
    <col min="3" max="3" width="3.88671875" style="113" customWidth="1"/>
    <col min="4" max="4" width="55.88671875" style="113" customWidth="1"/>
    <col min="5" max="16384" width="8.88671875" style="113"/>
  </cols>
  <sheetData>
    <row r="2" spans="2:4" ht="21" x14ac:dyDescent="0.35">
      <c r="B2" s="117" t="s">
        <v>10</v>
      </c>
      <c r="D2" s="114" t="s">
        <v>11</v>
      </c>
    </row>
    <row r="3" spans="2:4" ht="21" x14ac:dyDescent="0.35">
      <c r="B3" s="117" t="s">
        <v>12</v>
      </c>
      <c r="D3" s="115" t="s">
        <v>13</v>
      </c>
    </row>
    <row r="4" spans="2:4" ht="21" x14ac:dyDescent="0.35">
      <c r="B4" s="117" t="s">
        <v>14</v>
      </c>
      <c r="D4" s="115" t="s">
        <v>15</v>
      </c>
    </row>
    <row r="5" spans="2:4" ht="21" x14ac:dyDescent="0.35">
      <c r="B5" s="118"/>
      <c r="D5" s="116"/>
    </row>
    <row r="6" spans="2:4" ht="21" x14ac:dyDescent="0.35">
      <c r="B6" s="117" t="s">
        <v>16</v>
      </c>
      <c r="D6" s="115" t="s">
        <v>17</v>
      </c>
    </row>
    <row r="7" spans="2:4" ht="21" x14ac:dyDescent="0.35">
      <c r="B7" s="117" t="s">
        <v>18</v>
      </c>
      <c r="D7" s="115" t="s">
        <v>19</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X52"/>
  <sheetViews>
    <sheetView workbookViewId="0">
      <pane xSplit="1" ySplit="2" topLeftCell="BB16" activePane="bottomRight" state="frozen"/>
      <selection pane="topRight" activeCell="B1" sqref="B1"/>
      <selection pane="bottomLeft" activeCell="A3" sqref="A3"/>
      <selection pane="bottomRight" activeCell="BK1" sqref="BK1:BV41"/>
    </sheetView>
  </sheetViews>
  <sheetFormatPr defaultColWidth="9.109375" defaultRowHeight="13.8" x14ac:dyDescent="0.3"/>
  <cols>
    <col min="1" max="1" width="32.109375" style="2" bestFit="1" customWidth="1"/>
    <col min="2" max="3" width="6.5546875" style="127" customWidth="1"/>
    <col min="4" max="61" width="6.5546875" style="2" customWidth="1"/>
    <col min="62" max="62" width="2.88671875" style="2" customWidth="1"/>
    <col min="63" max="63" width="35.5546875" style="2" customWidth="1"/>
    <col min="64" max="64" width="3.44140625" style="2" customWidth="1"/>
    <col min="65" max="65" width="6.109375" style="2" customWidth="1"/>
    <col min="66" max="66" width="2.44140625" style="2" customWidth="1"/>
    <col min="67" max="67" width="6.109375" style="2" customWidth="1"/>
    <col min="68" max="68" width="7.5546875" style="2" customWidth="1"/>
    <col min="69" max="69" width="2.44140625" style="2" customWidth="1"/>
    <col min="70" max="73" width="7.5546875" style="2" customWidth="1"/>
    <col min="74" max="74" width="7.44140625" style="2" customWidth="1"/>
    <col min="75" max="75" width="5.88671875" style="2" customWidth="1"/>
    <col min="76" max="76" width="7.5546875" style="2" customWidth="1"/>
    <col min="77" max="16384" width="9.109375" style="2"/>
  </cols>
  <sheetData>
    <row r="1" spans="1:76" ht="13.5" customHeight="1" x14ac:dyDescent="0.3">
      <c r="A1" s="1" t="s">
        <v>20</v>
      </c>
      <c r="B1" s="133" t="s">
        <v>21</v>
      </c>
      <c r="C1" s="133"/>
      <c r="D1" s="131">
        <v>2</v>
      </c>
      <c r="E1" s="131"/>
      <c r="F1" s="131">
        <v>3</v>
      </c>
      <c r="G1" s="131"/>
      <c r="H1" s="131">
        <v>4</v>
      </c>
      <c r="I1" s="131"/>
      <c r="J1" s="131">
        <v>5</v>
      </c>
      <c r="K1" s="131"/>
      <c r="L1" s="131">
        <v>6</v>
      </c>
      <c r="M1" s="131"/>
      <c r="N1" s="131">
        <v>7</v>
      </c>
      <c r="O1" s="131"/>
      <c r="P1" s="131">
        <v>8</v>
      </c>
      <c r="Q1" s="131"/>
      <c r="R1" s="131">
        <v>9</v>
      </c>
      <c r="S1" s="131"/>
      <c r="T1" s="131">
        <v>10</v>
      </c>
      <c r="U1" s="131"/>
      <c r="V1" s="131">
        <v>11</v>
      </c>
      <c r="W1" s="131"/>
      <c r="X1" s="130">
        <v>12</v>
      </c>
      <c r="Y1" s="130"/>
      <c r="Z1" s="130">
        <v>13</v>
      </c>
      <c r="AA1" s="130"/>
      <c r="AB1" s="130">
        <v>14</v>
      </c>
      <c r="AC1" s="130"/>
      <c r="AD1" s="130">
        <v>15</v>
      </c>
      <c r="AE1" s="130"/>
      <c r="AF1" s="130">
        <v>16</v>
      </c>
      <c r="AG1" s="130"/>
      <c r="AH1" s="130">
        <v>17</v>
      </c>
      <c r="AI1" s="130"/>
      <c r="AJ1" s="130">
        <v>18</v>
      </c>
      <c r="AK1" s="130"/>
      <c r="AL1" s="130">
        <v>19</v>
      </c>
      <c r="AM1" s="130"/>
      <c r="AN1" s="130">
        <v>20</v>
      </c>
      <c r="AO1" s="130"/>
      <c r="AP1" s="130">
        <v>21</v>
      </c>
      <c r="AQ1" s="130"/>
      <c r="AR1" s="130">
        <v>22</v>
      </c>
      <c r="AS1" s="130"/>
      <c r="AT1" s="130">
        <v>23</v>
      </c>
      <c r="AU1" s="130"/>
      <c r="AV1" s="130">
        <v>24</v>
      </c>
      <c r="AW1" s="130"/>
      <c r="AX1" s="130">
        <v>25</v>
      </c>
      <c r="AY1" s="130"/>
      <c r="AZ1" s="130">
        <v>26</v>
      </c>
      <c r="BA1" s="130"/>
      <c r="BB1" s="130">
        <v>27</v>
      </c>
      <c r="BC1" s="130"/>
      <c r="BD1" s="130">
        <v>28</v>
      </c>
      <c r="BE1" s="130"/>
      <c r="BF1" s="130">
        <v>29</v>
      </c>
      <c r="BG1" s="130"/>
      <c r="BH1" s="130">
        <v>30</v>
      </c>
      <c r="BI1" s="130"/>
      <c r="BK1" s="135" t="s">
        <v>22</v>
      </c>
      <c r="BL1" s="141" t="s">
        <v>23</v>
      </c>
      <c r="BM1" s="134" t="s">
        <v>24</v>
      </c>
      <c r="BN1" s="134"/>
      <c r="BO1" s="134"/>
      <c r="BP1" s="134"/>
      <c r="BQ1" s="134"/>
      <c r="BR1" s="137"/>
      <c r="BS1" s="134" t="s">
        <v>25</v>
      </c>
      <c r="BT1" s="137"/>
      <c r="BU1" s="134" t="s">
        <v>26</v>
      </c>
      <c r="BV1" s="138"/>
      <c r="BW1" s="134" t="s">
        <v>27</v>
      </c>
      <c r="BX1" s="134"/>
    </row>
    <row r="2" spans="1:76" x14ac:dyDescent="0.3">
      <c r="A2" s="3" t="s">
        <v>22</v>
      </c>
      <c r="B2" s="111" t="s">
        <v>28</v>
      </c>
      <c r="C2" s="119" t="s">
        <v>29</v>
      </c>
      <c r="D2" s="4" t="s">
        <v>28</v>
      </c>
      <c r="E2" s="18" t="s">
        <v>29</v>
      </c>
      <c r="F2" s="4" t="s">
        <v>28</v>
      </c>
      <c r="G2" s="18" t="s">
        <v>29</v>
      </c>
      <c r="H2" s="4" t="s">
        <v>28</v>
      </c>
      <c r="I2" s="18" t="s">
        <v>29</v>
      </c>
      <c r="J2" s="4" t="s">
        <v>28</v>
      </c>
      <c r="K2" s="18" t="s">
        <v>29</v>
      </c>
      <c r="L2" s="4" t="s">
        <v>28</v>
      </c>
      <c r="M2" s="18" t="s">
        <v>29</v>
      </c>
      <c r="N2" s="4" t="s">
        <v>28</v>
      </c>
      <c r="O2" s="18" t="s">
        <v>29</v>
      </c>
      <c r="P2" s="4" t="s">
        <v>28</v>
      </c>
      <c r="Q2" s="18" t="s">
        <v>29</v>
      </c>
      <c r="R2" s="4" t="s">
        <v>28</v>
      </c>
      <c r="S2" s="18" t="s">
        <v>29</v>
      </c>
      <c r="T2" s="4" t="s">
        <v>28</v>
      </c>
      <c r="U2" s="18" t="s">
        <v>29</v>
      </c>
      <c r="V2" s="4" t="s">
        <v>28</v>
      </c>
      <c r="W2" s="18" t="s">
        <v>29</v>
      </c>
      <c r="X2" s="4" t="s">
        <v>28</v>
      </c>
      <c r="Y2" s="18" t="s">
        <v>29</v>
      </c>
      <c r="Z2" s="4" t="s">
        <v>28</v>
      </c>
      <c r="AA2" s="18" t="s">
        <v>29</v>
      </c>
      <c r="AB2" s="4" t="s">
        <v>28</v>
      </c>
      <c r="AC2" s="18" t="s">
        <v>29</v>
      </c>
      <c r="AD2" s="4" t="s">
        <v>28</v>
      </c>
      <c r="AE2" s="18" t="s">
        <v>29</v>
      </c>
      <c r="AF2" s="4" t="s">
        <v>28</v>
      </c>
      <c r="AG2" s="18" t="s">
        <v>29</v>
      </c>
      <c r="AH2" s="4" t="s">
        <v>28</v>
      </c>
      <c r="AI2" s="18" t="s">
        <v>29</v>
      </c>
      <c r="AJ2" s="4" t="s">
        <v>28</v>
      </c>
      <c r="AK2" s="18" t="s">
        <v>29</v>
      </c>
      <c r="AL2" s="4" t="s">
        <v>28</v>
      </c>
      <c r="AM2" s="18" t="s">
        <v>29</v>
      </c>
      <c r="AN2" s="4" t="s">
        <v>28</v>
      </c>
      <c r="AO2" s="18" t="s">
        <v>29</v>
      </c>
      <c r="AP2" s="4" t="s">
        <v>28</v>
      </c>
      <c r="AQ2" s="18" t="s">
        <v>29</v>
      </c>
      <c r="AR2" s="4" t="s">
        <v>28</v>
      </c>
      <c r="AS2" s="18" t="s">
        <v>29</v>
      </c>
      <c r="AT2" s="4" t="s">
        <v>28</v>
      </c>
      <c r="AU2" s="18" t="s">
        <v>29</v>
      </c>
      <c r="AV2" s="4" t="s">
        <v>28</v>
      </c>
      <c r="AW2" s="18" t="s">
        <v>29</v>
      </c>
      <c r="AX2" s="4" t="s">
        <v>28</v>
      </c>
      <c r="AY2" s="18" t="s">
        <v>29</v>
      </c>
      <c r="AZ2" s="4" t="s">
        <v>28</v>
      </c>
      <c r="BA2" s="18" t="s">
        <v>29</v>
      </c>
      <c r="BB2" s="4" t="s">
        <v>28</v>
      </c>
      <c r="BC2" s="18" t="s">
        <v>29</v>
      </c>
      <c r="BD2" s="4" t="s">
        <v>28</v>
      </c>
      <c r="BE2" s="18" t="s">
        <v>29</v>
      </c>
      <c r="BF2" s="4" t="s">
        <v>28</v>
      </c>
      <c r="BG2" s="18" t="s">
        <v>29</v>
      </c>
      <c r="BH2" s="4" t="s">
        <v>28</v>
      </c>
      <c r="BI2" s="18" t="s">
        <v>29</v>
      </c>
      <c r="BK2" s="136"/>
      <c r="BL2" s="142"/>
      <c r="BM2" s="132" t="s">
        <v>28</v>
      </c>
      <c r="BN2" s="132"/>
      <c r="BO2" s="132"/>
      <c r="BP2" s="139" t="s">
        <v>29</v>
      </c>
      <c r="BQ2" s="139"/>
      <c r="BR2" s="140"/>
      <c r="BS2" s="5" t="s">
        <v>28</v>
      </c>
      <c r="BT2" s="6" t="s">
        <v>29</v>
      </c>
      <c r="BU2" s="5" t="s">
        <v>28</v>
      </c>
      <c r="BV2" s="7" t="s">
        <v>29</v>
      </c>
      <c r="BW2" s="5" t="s">
        <v>28</v>
      </c>
      <c r="BX2" s="8" t="s">
        <v>29</v>
      </c>
    </row>
    <row r="3" spans="1:76" x14ac:dyDescent="0.3">
      <c r="A3" s="9" t="s">
        <v>30</v>
      </c>
      <c r="B3" s="112">
        <v>596</v>
      </c>
      <c r="C3" s="120">
        <f>IF(AND((B3&gt;0),(B$5&gt;0)),(B3/B$5*100),"")</f>
        <v>1070.0179533213645</v>
      </c>
      <c r="D3" s="31">
        <v>593</v>
      </c>
      <c r="E3" s="32">
        <f>IF(AND((D3&gt;0),(D$5&gt;0)),(D3/D$5*100),"")</f>
        <v>1169.6252465483233</v>
      </c>
      <c r="F3" s="31">
        <v>630</v>
      </c>
      <c r="G3" s="32">
        <f>IF(AND((F3&gt;0),(F$5&gt;0)),(F3/F$5*100),"")</f>
        <v>1135.135135135135</v>
      </c>
      <c r="H3" s="31">
        <v>668</v>
      </c>
      <c r="I3" s="32">
        <f>IF(AND((H3&gt;0),(H$5&gt;0)),(H3/H$5*100),"")</f>
        <v>1159.7222222222222</v>
      </c>
      <c r="J3" s="31">
        <v>374</v>
      </c>
      <c r="K3" s="32">
        <f>IF(AND((J3&gt;0),(J$5&gt;0)),(J3/J$5*100),"")</f>
        <v>757.08502024291499</v>
      </c>
      <c r="L3" s="31">
        <v>502</v>
      </c>
      <c r="M3" s="32">
        <f>IF(AND((L3&gt;0),(L$5&gt;0)),(L3/L$5*100),"")</f>
        <v>965.38461538461536</v>
      </c>
      <c r="N3" s="31">
        <v>429</v>
      </c>
      <c r="O3" s="32">
        <f>IF(AND((N3&gt;0),(N$5&gt;0)),(N3/N$5*100),"")</f>
        <v>873.72708757637463</v>
      </c>
      <c r="P3" s="31">
        <v>469</v>
      </c>
      <c r="Q3" s="32">
        <f>IF(AND((P3&gt;0),(P$5&gt;0)),(P3/P$5*100),"")</f>
        <v>876.63551401869154</v>
      </c>
      <c r="R3" s="31">
        <v>492</v>
      </c>
      <c r="S3" s="32">
        <f>IF(AND((R3&gt;0),(R$5&gt;0)),(R3/R$5*100),"")</f>
        <v>891.30434782608688</v>
      </c>
      <c r="T3" s="31">
        <v>510</v>
      </c>
      <c r="U3" s="32">
        <f>IF(AND((T3&gt;0),(T$5&gt;0)),(T3/T$5*100),"")</f>
        <v>984.55598455598454</v>
      </c>
      <c r="V3" s="31">
        <v>459</v>
      </c>
      <c r="W3" s="32">
        <f>IF(AND((V3&gt;0),(V$5&gt;0)),(V3/V$5*100),"")</f>
        <v>848.42883548983355</v>
      </c>
      <c r="X3" s="31">
        <v>410</v>
      </c>
      <c r="Y3" s="32">
        <f>IF(AND((X3&gt;0),(X$5&gt;0)),(X3/X$5*100),"")</f>
        <v>831.64300202839763</v>
      </c>
      <c r="Z3" s="31">
        <v>376</v>
      </c>
      <c r="AA3" s="32">
        <f>IF(AND((Z3&gt;0),(Z$5&gt;0)),(Z3/Z$5*100),"")</f>
        <v>803.41880341880346</v>
      </c>
      <c r="AB3" s="31">
        <v>510</v>
      </c>
      <c r="AC3" s="32">
        <f>IF(AND((AB3&gt;0),(AB$5&gt;0)),(AB3/AB$5*100),"")</f>
        <v>1007.9051383399209</v>
      </c>
      <c r="AD3" s="31">
        <v>500</v>
      </c>
      <c r="AE3" s="32">
        <f>IF(AND((AD3&gt;0),(AD$5&gt;0)),(AD3/AD$5*100),"")</f>
        <v>1020.4081632653061</v>
      </c>
      <c r="AF3" s="31">
        <v>504</v>
      </c>
      <c r="AG3" s="32">
        <f>IF(AND((AF3&gt;0),(AF$5&gt;0)),(AF3/AF$5*100),"")</f>
        <v>984.375</v>
      </c>
      <c r="AH3" s="31">
        <v>679</v>
      </c>
      <c r="AI3" s="32">
        <f>IF(AND((AH3&gt;0),(AH$5&gt;0)),(AH3/AH$5*100),"")</f>
        <v>1060.9375</v>
      </c>
      <c r="AJ3" s="31">
        <v>543</v>
      </c>
      <c r="AK3" s="32">
        <f>IF(AND((AJ3&gt;0),(AJ$5&gt;0)),(AJ3/AJ$5*100),"")</f>
        <v>992.68738574040219</v>
      </c>
      <c r="AL3" s="31">
        <v>578</v>
      </c>
      <c r="AM3" s="32">
        <f>IF(AND((AL3&gt;0),(AL$5&gt;0)),(AL3/AL$5*100),"")</f>
        <v>1103.0534351145038</v>
      </c>
      <c r="AN3" s="31">
        <v>476</v>
      </c>
      <c r="AO3" s="32">
        <f>IF(AND((AN3&gt;0),(AN$5&gt;0)),(AN3/AN$5*100),"")</f>
        <v>967.47967479674787</v>
      </c>
      <c r="AP3" s="31">
        <v>640</v>
      </c>
      <c r="AQ3" s="32">
        <f>IF(AND((AP3&gt;0),(AP$5&gt;0)),(AP3/AP$5*100),"")</f>
        <v>1109.1854419410745</v>
      </c>
      <c r="AR3" s="31">
        <v>543</v>
      </c>
      <c r="AS3" s="32">
        <f>IF(AND((AR3&gt;0),(AR$5&gt;0)),(AR3/AR$5*100),"")</f>
        <v>921.90152801358249</v>
      </c>
      <c r="AT3" s="31">
        <v>530.79999999999995</v>
      </c>
      <c r="AU3" s="32">
        <f>IF(AND((AT3&gt;0),(AT$5&gt;0)),(AT3/AT$5*100),"")</f>
        <v>1055.2683896620279</v>
      </c>
      <c r="AV3" s="31">
        <v>554</v>
      </c>
      <c r="AW3" s="32">
        <f>IF(AND((AV3&gt;0),(AV$5&gt;0)),(AV3/AV$5*100),"")</f>
        <v>992.83154121863811</v>
      </c>
      <c r="AX3" s="31">
        <v>490</v>
      </c>
      <c r="AY3" s="32">
        <f>IF(AND((AX3&gt;0),(AX$5&gt;0)),(AX3/AX$5*100),"")</f>
        <v>942.30769230769238</v>
      </c>
      <c r="AZ3" s="31">
        <v>481</v>
      </c>
      <c r="BA3" s="32">
        <f>IF(AND((AZ3&gt;0),(AZ$5&gt;0)),(AZ3/AZ$5*100),"")</f>
        <v>926.78227360308279</v>
      </c>
      <c r="BB3" s="31"/>
      <c r="BC3" s="32" t="str">
        <f>IF(AND((BB3&gt;0),(BB$5&gt;0)),(BB3/BB$5*100),"")</f>
        <v/>
      </c>
      <c r="BD3" s="31"/>
      <c r="BE3" s="32" t="str">
        <f>IF(AND((BD3&gt;0),(BD$5&gt;0)),(BD3/BD$5*100),"")</f>
        <v/>
      </c>
      <c r="BF3" s="31"/>
      <c r="BG3" s="32" t="str">
        <f>IF(AND((BF3&gt;0),(BF$5&gt;0)),(BF3/BF$5*100),"")</f>
        <v/>
      </c>
      <c r="BH3" s="31"/>
      <c r="BI3" s="32" t="str">
        <f>IF(AND((BH3&gt;0),(BH$5&gt;0)),(BH3/BH$5*100),"")</f>
        <v/>
      </c>
      <c r="BK3" s="11" t="str">
        <f t="shared" ref="BK3:BK41" si="0">A3</f>
        <v>Body length</v>
      </c>
      <c r="BL3" s="33">
        <f>COUNT(B3,D3,F3,H3,J3,L3,N3,P3,R3,T3,V3,X3,Z3,AB3,AD3,AF3,AH3,AJ3,AL3,AN3,AP3,AR3,AT3,AV3,AX3,AZ3,BB3,BD3,BF3,BH3)</f>
        <v>26</v>
      </c>
      <c r="BM3" s="34">
        <f>IF(SUM(B3,D3,F3,H3,J3,L3,N3,P3,R3,T3,V3,X3,Z3,AB3,AD3,AF3,AH3,AJ3,AL3,AN3,AP3,AR3,AT3,AV3,AX3,AZ3,BB3,BD3,BF3,BH3)&gt;0,MIN(B3,D3,F3,H3,J3,L3,N3,P3,R3,T3,V3,X3,Z3,AB3,AD3,AF3,AH3,AJ3,AL3,AN3,AP3,AR3,AT3,AV3,AX3,AZ3,BB3,BD3,BF3,BH3),"")</f>
        <v>374</v>
      </c>
      <c r="BN3" s="35" t="str">
        <f>IF(COUNT(BM3)&gt;0,"–","?")</f>
        <v>–</v>
      </c>
      <c r="BO3" s="36">
        <f>IF(SUM(B3,D3,F3,H3,J3,L3,N3,P3,R3,T3,V3,X3,Z3,AB3,AD3,AF3,AH3,AJ3,AL3,AN3,AP3,AR3,AT3,AV3,AX3,AZ3,BB3,BD3,BF3,BH3)&gt;0,MAX(B3,D3,F3,H3,J3,L3,N3,P3,R3,T3,V3,X3,Z3,AB3,AD3,AF3,AH3,AJ3,AL3,AN3,AP3,AR3,AT3,AV3,AX3,AZ3,BB3,BD3,BF3,BH3),"")</f>
        <v>679</v>
      </c>
      <c r="BP3" s="30">
        <f>IF(SUM(C3,E3,G3,I3,K3,M3,O3,Q3,S3,U3,W3,Y3,AA3,AC3,AE3,AG3,AI3,AK3,AM3,AO3,AQ3,AS3,AU3,AW3,AY3,BA3,BC3,BE3,BG3,BI3)&gt;0,MIN(C3,E3,G3,I3,K3,M3,O3,Q3,S3,U3,W3,Y3,AA3,AC3,AE3,AG3,AI3,AK3,AM3,AO3,AQ3,AS3,AU3,AW3,AY3,BA3,BC3,BE3,BG3,BI3),"")</f>
        <v>757.08502024291499</v>
      </c>
      <c r="BQ3" s="29" t="str">
        <f>IF(COUNT(BP3)&gt;0,"–","?")</f>
        <v>–</v>
      </c>
      <c r="BR3" s="26">
        <f>IF(SUM(C3,E3,G3,I3,K3,M3,O3,Q3,S3,U3,W3,Y3,AA3,AC3,AE3,AG3,AI3,AK3,AM3,AO3,AQ3,AS3,AU3,AW3,AY3,BA3,BC3,BE3,BG3,BI3)&gt;0,MAX(C3,E3,G3,I3,K3,M3,O3,Q3,S3,U3,W3,Y3,AA3,AC3,AE3,AG3,AI3,AK3,AM3,AO3,AQ3,AS3,AU3,AW3,AY3,BA3,BC3,BE3,BG3,BI3),"")</f>
        <v>1169.6252465483233</v>
      </c>
      <c r="BS3" s="38">
        <f>IF(SUM(B3,D3,F3,H3,J3,L3,N3,P3,R3,T3,V3,X3,Z3,AB3,AD3,AF3,AH3,AJ3,AL3,AN3,AP3,AR3,AT3,AV3,AX3,AZ3,BB3,BD3,BF3,BH3)&gt;0,AVERAGE(B3,D3,F3,H3,J3,L3,N3,P3,R3,T3,V3,X3,Z3,AB3,AD3,AF3,AH3,AJ3,AL3,AN3,AP3,AR3,AT3,AV3,AX3,AZ3,BB3,BD3,BF3,BH3),"?")</f>
        <v>520.64615384615377</v>
      </c>
      <c r="BT3" s="27">
        <f>IF(SUM(C3,E3,G3,I3,K3,M3,O3,Q3,S3,U3,W3,Y3,AA3,AC3,AE3,AG3,AI3,AK3,AM3,AO3,AQ3,AS3,AU3,AW3,AY3,BA3,BC3,BE3,BG3,BI3)&gt;0,AVERAGE(C3,E3,G3,I3,K3,M3,O3,Q3,S3,U3,W3,Y3,AA3,AC3,AE3,AG3,AI3,AK3,AM3,AO3,AQ3,AS3,AU3,AW3,AY3,BA3,BC3,BE3,BG3,BI3),"?")</f>
        <v>978.91565122198938</v>
      </c>
      <c r="BU3" s="35">
        <f>IF(COUNT(B3,D3,F3,H3,J3,L3,N3,P3,R3,T3,V3,X3,Z3,AB3,AD3,AF3,AH3,AJ3,AL3,AN3,AP3,AR3,AT3,AV3,AX3,AZ3,BB3,BD3,BF3,BH3)&gt;1,STDEV(B3,D3,F3,H3,J3,L3,N3,P3,R3,T3,V3,X3,Z3,AB3,AD3,AF3,AH3,AJ3,AL3,AN3,AP3,AR3,AT3,AV3,AX3,AZ3,BB3,BD3,BF3,BH3),"?")</f>
        <v>81.37561910434485</v>
      </c>
      <c r="BV3" s="28">
        <f>IF(COUNT(C3,E3,G3,I3,K3,M3,O3,Q3,S3,U3,W3,Y3,AA3,AC3,AE3,AG3,AI3,AK3,AM3,AO3,AQ3,AS3,AU3,AW3,AY3,BA3,BC3,BE3,BG3,BI3)&gt;1,STDEV(C3,E3,G3,I3,K3,M3,O3,Q3,S3,U3,W3,Y3,AA3,AC3,AE3,AG3,AI3,AK3,AM3,AO3,AQ3,AS3,AU3,AW3,AY3,BA3,BC3,BE3,BG3,BI3),"?")</f>
        <v>110.50034064055519</v>
      </c>
      <c r="BW3" s="35">
        <f>IF(COUNT(B3)&gt;0,B3,"?")</f>
        <v>596</v>
      </c>
      <c r="BX3" s="29">
        <f>IF(COUNT(C3)&gt;0,C3,"?")</f>
        <v>1070.0179533213645</v>
      </c>
    </row>
    <row r="4" spans="1:76" x14ac:dyDescent="0.3">
      <c r="A4" s="20" t="s">
        <v>31</v>
      </c>
      <c r="B4" s="121"/>
      <c r="C4" s="122"/>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47"/>
      <c r="AF4" s="24"/>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47"/>
      <c r="BK4" s="11" t="str">
        <f t="shared" si="0"/>
        <v>Buccopharyngeal tube</v>
      </c>
      <c r="BL4" s="12"/>
      <c r="BM4" s="34" t="str">
        <f t="shared" ref="BM4:BM40" si="1">IF(SUM(B4,D4,F4,H4,J4,L4,N4,P4,R4,T4,V4,X4,Z4,AB4,AD4,AF4,AH4,AJ4,AL4,AN4,AP4,AR4,AT4,AV4,AX4,AZ4,BB4,BD4,BF4,BH4)&gt;0,MIN(B4,D4,F4,H4,J4,L4,N4,P4,R4,T4,V4,X4,Z4,AB4,AD4,AF4,AH4,AJ4,AL4,AN4,AP4,AR4,AT4,AV4,AX4,AZ4,BB4,BD4,BF4,BH4),"")</f>
        <v/>
      </c>
      <c r="BN4" s="35"/>
      <c r="BO4" s="36"/>
      <c r="BP4" s="30"/>
      <c r="BQ4" s="29"/>
      <c r="BR4" s="26"/>
      <c r="BS4" s="38"/>
      <c r="BT4" s="27"/>
      <c r="BU4" s="35"/>
      <c r="BV4" s="28"/>
      <c r="BW4" s="35"/>
      <c r="BX4" s="29"/>
    </row>
    <row r="5" spans="1:76" x14ac:dyDescent="0.3">
      <c r="A5" s="9" t="s">
        <v>32</v>
      </c>
      <c r="B5" s="123">
        <v>55.7</v>
      </c>
      <c r="C5" s="124" t="s">
        <v>33</v>
      </c>
      <c r="D5" s="10">
        <v>50.7</v>
      </c>
      <c r="E5" s="19" t="s">
        <v>33</v>
      </c>
      <c r="F5" s="10">
        <v>55.5</v>
      </c>
      <c r="G5" s="19" t="s">
        <v>33</v>
      </c>
      <c r="H5" s="10">
        <v>57.6</v>
      </c>
      <c r="I5" s="19" t="s">
        <v>33</v>
      </c>
      <c r="J5" s="10">
        <v>49.4</v>
      </c>
      <c r="K5" s="19" t="s">
        <v>33</v>
      </c>
      <c r="L5" s="10">
        <v>52</v>
      </c>
      <c r="M5" s="19" t="s">
        <v>33</v>
      </c>
      <c r="N5" s="10">
        <v>49.1</v>
      </c>
      <c r="O5" s="19" t="s">
        <v>33</v>
      </c>
      <c r="P5" s="10">
        <v>53.5</v>
      </c>
      <c r="Q5" s="19" t="s">
        <v>33</v>
      </c>
      <c r="R5" s="10">
        <v>55.2</v>
      </c>
      <c r="S5" s="19" t="s">
        <v>33</v>
      </c>
      <c r="T5" s="10">
        <v>51.8</v>
      </c>
      <c r="U5" s="19" t="s">
        <v>33</v>
      </c>
      <c r="V5" s="10">
        <v>54.1</v>
      </c>
      <c r="W5" s="19" t="s">
        <v>33</v>
      </c>
      <c r="X5" s="10">
        <v>49.3</v>
      </c>
      <c r="Y5" s="19" t="s">
        <v>33</v>
      </c>
      <c r="Z5" s="10">
        <v>46.8</v>
      </c>
      <c r="AA5" s="19" t="s">
        <v>33</v>
      </c>
      <c r="AB5" s="10">
        <v>50.6</v>
      </c>
      <c r="AC5" s="19" t="s">
        <v>33</v>
      </c>
      <c r="AD5" s="10">
        <v>49</v>
      </c>
      <c r="AE5" s="19" t="s">
        <v>33</v>
      </c>
      <c r="AF5" s="10">
        <v>51.2</v>
      </c>
      <c r="AG5" s="19" t="s">
        <v>33</v>
      </c>
      <c r="AH5" s="10">
        <v>64</v>
      </c>
      <c r="AI5" s="19" t="s">
        <v>33</v>
      </c>
      <c r="AJ5" s="10">
        <v>54.7</v>
      </c>
      <c r="AK5" s="19" t="s">
        <v>33</v>
      </c>
      <c r="AL5" s="10">
        <v>52.4</v>
      </c>
      <c r="AM5" s="19" t="s">
        <v>33</v>
      </c>
      <c r="AN5" s="10">
        <v>49.2</v>
      </c>
      <c r="AO5" s="19" t="s">
        <v>33</v>
      </c>
      <c r="AP5" s="10">
        <v>57.7</v>
      </c>
      <c r="AQ5" s="19" t="s">
        <v>33</v>
      </c>
      <c r="AR5" s="10">
        <v>58.9</v>
      </c>
      <c r="AS5" s="19" t="s">
        <v>33</v>
      </c>
      <c r="AT5" s="10">
        <v>50.3</v>
      </c>
      <c r="AU5" s="19" t="s">
        <v>33</v>
      </c>
      <c r="AV5" s="10">
        <v>55.8</v>
      </c>
      <c r="AW5" s="19" t="s">
        <v>33</v>
      </c>
      <c r="AX5" s="10">
        <v>52</v>
      </c>
      <c r="AY5" s="19" t="s">
        <v>33</v>
      </c>
      <c r="AZ5" s="10">
        <v>51.9</v>
      </c>
      <c r="BA5" s="19" t="s">
        <v>33</v>
      </c>
      <c r="BB5" s="10"/>
      <c r="BC5" s="19" t="s">
        <v>33</v>
      </c>
      <c r="BD5" s="10"/>
      <c r="BE5" s="19" t="s">
        <v>33</v>
      </c>
      <c r="BF5" s="10"/>
      <c r="BG5" s="19" t="s">
        <v>33</v>
      </c>
      <c r="BH5" s="10"/>
      <c r="BI5" s="19" t="s">
        <v>33</v>
      </c>
      <c r="BK5" s="11" t="str">
        <f t="shared" si="0"/>
        <v xml:space="preserve">     Buccal tube length</v>
      </c>
      <c r="BL5" s="12">
        <f t="shared" ref="BL5:BL40" si="2">COUNT(B5,D5,F5,H5,J5,L5,N5,P5,R5,T5,V5,X5,Z5,AB5,AD5,AF5,AH5,AJ5,AL5,AN5,AP5,AR5,AT5,AV5,AX5,AZ5,BB5,BD5,BF5,BH5)</f>
        <v>26</v>
      </c>
      <c r="BM5" s="39">
        <f t="shared" si="1"/>
        <v>46.8</v>
      </c>
      <c r="BN5" s="13" t="str">
        <f t="shared" ref="BN5:BN40" si="3">IF(COUNT(BM5)&gt;0,"–","?")</f>
        <v>–</v>
      </c>
      <c r="BO5" s="40">
        <f t="shared" ref="BO5:BO40" si="4">IF(SUM(B5,D5,F5,H5,J5,L5,N5,P5,R5,T5,V5,X5,Z5,AB5,AD5,AF5,AH5,AJ5,AL5,AN5,AP5,AR5,AT5,AV5,AX5,AZ5,BB5,BD5,BF5,BH5)&gt;0,MAX(B5,D5,F5,H5,J5,L5,N5,P5,R5,T5,V5,X5,Z5,AB5,AD5,AF5,AH5,AJ5,AL5,AN5,AP5,AR5,AT5,AV5,AX5,AZ5,BB5,BD5,BF5,BH5),"")</f>
        <v>64</v>
      </c>
      <c r="BP5" s="41" t="str">
        <f t="shared" ref="BP5:BP40" si="5">IF(SUM(C5,E5,G5,I5,K5,M5,O5,Q5,S5,U5,W5,Y5,AA5,AC5,AE5,AG5,AI5,AK5,AM5,AO5,AQ5,AS5,AU5,AW5,AY5,BA5,BC5,BE5,BG5,BI5)&gt;0,MIN(C5,E5,G5,I5,K5,M5,O5,Q5,S5,U5,W5,Y5,AA5,AC5,AE5,AG5,AI5,AK5,AM5,AO5,AQ5,AS5,AU5,AW5,AY5,BA5,BC5,BE5,BG5,BI5),"")</f>
        <v/>
      </c>
      <c r="BQ5" s="2" t="s">
        <v>33</v>
      </c>
      <c r="BR5" s="42" t="str">
        <f t="shared" ref="BR5:BR40" si="6">IF(SUM(C5,E5,G5,I5,K5,M5,O5,Q5,S5,U5,W5,Y5,AA5,AC5,AE5,AG5,AI5,AK5,AM5,AO5,AQ5,AS5,AU5,AW5,AY5,BA5,BC5,BE5,BG5,BI5)&gt;0,MAX(C5,E5,G5,I5,K5,M5,O5,Q5,S5,U5,W5,Y5,AA5,AC5,AE5,AG5,AI5,AK5,AM5,AO5,AQ5,AS5,AU5,AW5,AY5,BA5,BC5,BE5,BG5,BI5),"")</f>
        <v/>
      </c>
      <c r="BS5" s="43">
        <f t="shared" ref="BS5:BS40" si="7">IF(SUM(B5,D5,F5,H5,J5,L5,N5,P5,R5,T5,V5,X5,Z5,AB5,AD5,AF5,AH5,AJ5,AL5,AN5,AP5,AR5,AT5,AV5,AX5,AZ5,BB5,BD5,BF5,BH5)&gt;0,AVERAGE(B5,D5,F5,H5,J5,L5,N5,P5,R5,T5,V5,X5,Z5,AB5,AD5,AF5,AH5,AJ5,AL5,AN5,AP5,AR5,AT5,AV5,AX5,AZ5,BB5,BD5,BF5,BH5),"?")</f>
        <v>53.015384615384619</v>
      </c>
      <c r="BT5" s="44" t="s">
        <v>33</v>
      </c>
      <c r="BU5" s="13">
        <f t="shared" ref="BU5:BU40" si="8">IF(COUNT(B5,D5,F5,H5,J5,L5,N5,P5,R5,T5,V5,X5,Z5,AB5,AD5,AF5,AH5,AJ5,AL5,AN5,AP5,AR5,AT5,AV5,AX5,AZ5,BB5,BD5,BF5,BH5)&gt;1,STDEV(B5,D5,F5,H5,J5,L5,N5,P5,R5,T5,V5,X5,Z5,AB5,AD5,AF5,AH5,AJ5,AL5,AN5,AP5,AR5,AT5,AV5,AX5,AZ5,BB5,BD5,BF5,BH5),"?")</f>
        <v>3.831207883442747</v>
      </c>
      <c r="BV5" s="45" t="s">
        <v>33</v>
      </c>
      <c r="BW5" s="13">
        <f t="shared" ref="BW5:BW40" si="9">IF(COUNT(B5)&gt;0,B5,"?")</f>
        <v>55.7</v>
      </c>
      <c r="BX5" s="14" t="s">
        <v>33</v>
      </c>
    </row>
    <row r="6" spans="1:76" x14ac:dyDescent="0.3">
      <c r="A6" s="9" t="s">
        <v>34</v>
      </c>
      <c r="B6" s="123">
        <v>39.700000000000003</v>
      </c>
      <c r="C6" s="124">
        <f>IF(AND((B6&gt;0),(B$5&gt;0)),(B6/B$5*100),"")</f>
        <v>71.274685816876129</v>
      </c>
      <c r="D6" s="10">
        <v>36.5</v>
      </c>
      <c r="E6" s="19">
        <f>IF(AND((D6&gt;0),(D$5&gt;0)),(D6/D$5*100),"")</f>
        <v>71.99211045364892</v>
      </c>
      <c r="F6" s="10">
        <v>39.299999999999997</v>
      </c>
      <c r="G6" s="19">
        <f>IF(AND((F6&gt;0),(F$5&gt;0)),(F6/F$5*100),"")</f>
        <v>70.810810810810807</v>
      </c>
      <c r="H6" s="10">
        <v>40.9</v>
      </c>
      <c r="I6" s="19">
        <f>IF(AND((H6&gt;0),(H$5&gt;0)),(H6/H$5*100),"")</f>
        <v>71.006944444444443</v>
      </c>
      <c r="J6" s="10">
        <v>35.700000000000003</v>
      </c>
      <c r="K6" s="19">
        <f>IF(AND((J6&gt;0),(J$5&gt;0)),(J6/J$5*100),"")</f>
        <v>72.267206477732799</v>
      </c>
      <c r="L6" s="10">
        <v>37.299999999999997</v>
      </c>
      <c r="M6" s="19">
        <f>IF(AND((L6&gt;0),(L$5&gt;0)),(L6/L$5*100),"")</f>
        <v>71.730769230769226</v>
      </c>
      <c r="N6" s="10">
        <v>35.200000000000003</v>
      </c>
      <c r="O6" s="19">
        <f>IF(AND((N6&gt;0),(N$5&gt;0)),(N6/N$5*100),"")</f>
        <v>71.690427698574339</v>
      </c>
      <c r="P6" s="10">
        <v>38.5</v>
      </c>
      <c r="Q6" s="19">
        <f>IF(AND((P6&gt;0),(P$5&gt;0)),(P6/P$5*100),"")</f>
        <v>71.962616822429908</v>
      </c>
      <c r="R6" s="10">
        <v>39</v>
      </c>
      <c r="S6" s="19">
        <f>IF(AND((R6&gt;0),(R$5&gt;0)),(R6/R$5*100),"")</f>
        <v>70.65217391304347</v>
      </c>
      <c r="T6" s="10">
        <v>37.700000000000003</v>
      </c>
      <c r="U6" s="19">
        <f>IF(AND((T6&gt;0),(T$5&gt;0)),(T6/T$5*100),"")</f>
        <v>72.779922779922785</v>
      </c>
      <c r="V6" s="10">
        <v>37.9</v>
      </c>
      <c r="W6" s="19">
        <f>IF(AND((V6&gt;0),(V$5&gt;0)),(V6/V$5*100),"")</f>
        <v>70.055452865064694</v>
      </c>
      <c r="X6" s="10">
        <v>35.200000000000003</v>
      </c>
      <c r="Y6" s="19">
        <f>IF(AND((X6&gt;0),(X$5&gt;0)),(X6/X$5*100),"")</f>
        <v>71.399594320486827</v>
      </c>
      <c r="Z6" s="10">
        <v>33.6</v>
      </c>
      <c r="AA6" s="19">
        <f>IF(AND((Z6&gt;0),(Z$5&gt;0)),(Z6/Z$5*100),"")</f>
        <v>71.79487179487181</v>
      </c>
      <c r="AB6" s="10">
        <v>36.700000000000003</v>
      </c>
      <c r="AC6" s="19">
        <f>IF(AND((AB6&gt;0),(AB$5&gt;0)),(AB6/AB$5*100),"")</f>
        <v>72.529644268774703</v>
      </c>
      <c r="AD6" s="10">
        <v>35.4</v>
      </c>
      <c r="AE6" s="19">
        <f>IF(AND((AD6&gt;0),(AD$5&gt;0)),(AD6/AD$5*100),"")</f>
        <v>72.244897959183675</v>
      </c>
      <c r="AF6" s="10">
        <v>36.5</v>
      </c>
      <c r="AG6" s="19">
        <f>IF(AND((AF6&gt;0),(AF$5&gt;0)),(AF6/AF$5*100),"")</f>
        <v>71.2890625</v>
      </c>
      <c r="AH6" s="10">
        <v>46.4</v>
      </c>
      <c r="AI6" s="19">
        <f>IF(AND((AH6&gt;0),(AH$5&gt;0)),(AH6/AH$5*100),"")</f>
        <v>72.5</v>
      </c>
      <c r="AJ6" s="10">
        <v>38.4</v>
      </c>
      <c r="AK6" s="19">
        <f>IF(AND((AJ6&gt;0),(AJ$5&gt;0)),(AJ6/AJ$5*100),"")</f>
        <v>70.201096892138935</v>
      </c>
      <c r="AL6" s="10">
        <v>37.700000000000003</v>
      </c>
      <c r="AM6" s="19">
        <f>IF(AND((AL6&gt;0),(AL$5&gt;0)),(AL6/AL$5*100),"")</f>
        <v>71.946564885496187</v>
      </c>
      <c r="AN6" s="10">
        <v>35.6</v>
      </c>
      <c r="AO6" s="19">
        <f>IF(AND((AN6&gt;0),(AN$5&gt;0)),(AN6/AN$5*100),"")</f>
        <v>72.35772357723576</v>
      </c>
      <c r="AP6" s="10">
        <v>40.1</v>
      </c>
      <c r="AQ6" s="19">
        <f>IF(AND((AP6&gt;0),(AP$5&gt;0)),(AP6/AP$5*100),"")</f>
        <v>69.497400346620452</v>
      </c>
      <c r="AR6" s="10">
        <v>42.4</v>
      </c>
      <c r="AS6" s="19">
        <f>IF(AND((AR6&gt;0),(AR$5&gt;0)),(AR6/AR$5*100),"")</f>
        <v>71.986417657045848</v>
      </c>
      <c r="AT6" s="10">
        <v>36.5</v>
      </c>
      <c r="AU6" s="19">
        <f>IF(AND((AT6&gt;0),(AT$5&gt;0)),(AT6/AT$5*100),"")</f>
        <v>72.564612326043743</v>
      </c>
      <c r="AV6" s="10">
        <v>40.1</v>
      </c>
      <c r="AW6" s="19">
        <f>IF(AND((AV6&gt;0),(AV$5&gt;0)),(AV6/AV$5*100),"")</f>
        <v>71.863799283154123</v>
      </c>
      <c r="AX6" s="10">
        <v>37.700000000000003</v>
      </c>
      <c r="AY6" s="19">
        <f>IF(AND((AX6&gt;0),(AX$5&gt;0)),(AX6/AX$5*100),"")</f>
        <v>72.500000000000014</v>
      </c>
      <c r="AZ6" s="10">
        <v>37</v>
      </c>
      <c r="BA6" s="19">
        <f>IF(AND((AZ6&gt;0),(AZ$5&gt;0)),(AZ6/AZ$5*100),"")</f>
        <v>71.290944123314077</v>
      </c>
      <c r="BB6" s="10"/>
      <c r="BC6" s="19" t="str">
        <f>IF(AND((BB6&gt;0),(BB$5&gt;0)),(BB6/BB$5*100),"")</f>
        <v/>
      </c>
      <c r="BD6" s="10"/>
      <c r="BE6" s="19" t="str">
        <f>IF(AND((BD6&gt;0),(BD$5&gt;0)),(BD6/BD$5*100),"")</f>
        <v/>
      </c>
      <c r="BF6" s="10"/>
      <c r="BG6" s="19" t="str">
        <f>IF(AND((BF6&gt;0),(BF$5&gt;0)),(BF6/BF$5*100),"")</f>
        <v/>
      </c>
      <c r="BH6" s="10"/>
      <c r="BI6" s="19" t="str">
        <f>IF(AND((BH6&gt;0),(BH$5&gt;0)),(BH6/BH$5*100),"")</f>
        <v/>
      </c>
      <c r="BK6" s="11" t="str">
        <f t="shared" si="0"/>
        <v xml:space="preserve">     Stylet support insertion point</v>
      </c>
      <c r="BL6" s="12">
        <f t="shared" si="2"/>
        <v>26</v>
      </c>
      <c r="BM6" s="39">
        <f t="shared" si="1"/>
        <v>33.6</v>
      </c>
      <c r="BN6" s="13" t="str">
        <f t="shared" si="3"/>
        <v>–</v>
      </c>
      <c r="BO6" s="40">
        <f t="shared" si="4"/>
        <v>46.4</v>
      </c>
      <c r="BP6" s="41">
        <f t="shared" si="5"/>
        <v>69.497400346620452</v>
      </c>
      <c r="BQ6" s="14" t="str">
        <f t="shared" ref="BQ6:BQ40" si="10">IF(COUNT(BP6)&gt;0,"–","?")</f>
        <v>–</v>
      </c>
      <c r="BR6" s="42">
        <f t="shared" si="6"/>
        <v>72.779922779922785</v>
      </c>
      <c r="BS6" s="43">
        <f t="shared" si="7"/>
        <v>37.961538461538467</v>
      </c>
      <c r="BT6" s="44">
        <f t="shared" ref="BT6:BT40" si="11">IF(SUM(C6,E6,G6,I6,K6,M6,O6,Q6,S6,U6,W6,Y6,AA6,AC6,AE6,AG6,AI6,AK6,AM6,AO6,AQ6,AS6,AU6,AW6,AY6,BA6,BC6,BE6,BG6,BI6)&gt;0,AVERAGE(C6,E6,G6,I6,K6,M6,O6,Q6,S6,U6,W6,Y6,AA6,AC6,AE6,AG6,AI6,AK6,AM6,AO6,AQ6,AS6,AU6,AW6,AY6,BA6,BC6,BE6,BG6,BI6),"?")</f>
        <v>71.622682740295517</v>
      </c>
      <c r="BU6" s="13">
        <f t="shared" si="8"/>
        <v>2.6545171949832107</v>
      </c>
      <c r="BV6" s="45">
        <f t="shared" ref="BV6:BV40" si="12">IF(COUNT(C6,E6,G6,I6,K6,M6,O6,Q6,S6,U6,W6,Y6,AA6,AC6,AE6,AG6,AI6,AK6,AM6,AO6,AQ6,AS6,AU6,AW6,AY6,BA6,BC6,BE6,BG6,BI6)&gt;1,STDEV(C6,E6,G6,I6,K6,M6,O6,Q6,S6,U6,W6,Y6,AA6,AC6,AE6,AG6,AI6,AK6,AM6,AO6,AQ6,AS6,AU6,AW6,AY6,BA6,BC6,BE6,BG6,BI6),"?")</f>
        <v>0.84595149620525356</v>
      </c>
      <c r="BW6" s="13">
        <f t="shared" si="9"/>
        <v>39.700000000000003</v>
      </c>
      <c r="BX6" s="14">
        <f t="shared" ref="BX6:BX40" si="13">IF(COUNT(C6)&gt;0,C6,"?")</f>
        <v>71.274685816876129</v>
      </c>
    </row>
    <row r="7" spans="1:76" x14ac:dyDescent="0.3">
      <c r="A7" s="9" t="s">
        <v>35</v>
      </c>
      <c r="B7" s="123">
        <v>6.9</v>
      </c>
      <c r="C7" s="124">
        <f>IF(AND((B7&gt;0),(B$5&gt;0)),(B7/B$5*100),"")</f>
        <v>12.387791741472173</v>
      </c>
      <c r="D7" s="10">
        <v>7</v>
      </c>
      <c r="E7" s="19">
        <f>IF(AND((D7&gt;0),(D$5&gt;0)),(D7/D$5*100),"")</f>
        <v>13.80670611439842</v>
      </c>
      <c r="F7" s="10">
        <v>6.1</v>
      </c>
      <c r="G7" s="19">
        <f>IF(AND((F7&gt;0),(F$5&gt;0)),(F7/F$5*100),"")</f>
        <v>10.990990990990991</v>
      </c>
      <c r="H7" s="10">
        <v>7.8</v>
      </c>
      <c r="I7" s="19">
        <f>IF(AND((H7&gt;0),(H$5&gt;0)),(H7/H$5*100),"")</f>
        <v>13.541666666666666</v>
      </c>
      <c r="J7" s="10">
        <v>5.5</v>
      </c>
      <c r="K7" s="19">
        <f>IF(AND((J7&gt;0),(J$5&gt;0)),(J7/J$5*100),"")</f>
        <v>11.133603238866398</v>
      </c>
      <c r="L7" s="10">
        <v>6.3</v>
      </c>
      <c r="M7" s="19">
        <f>IF(AND((L7&gt;0),(L$5&gt;0)),(L7/L$5*100),"")</f>
        <v>12.115384615384615</v>
      </c>
      <c r="N7" s="10">
        <v>5.7</v>
      </c>
      <c r="O7" s="19">
        <f>IF(AND((N7&gt;0),(N$5&gt;0)),(N7/N$5*100),"")</f>
        <v>11.608961303462321</v>
      </c>
      <c r="P7" s="10">
        <v>6.6</v>
      </c>
      <c r="Q7" s="19">
        <f>IF(AND((P7&gt;0),(P$5&gt;0)),(P7/P$5*100),"")</f>
        <v>12.33644859813084</v>
      </c>
      <c r="R7" s="10">
        <v>6.4</v>
      </c>
      <c r="S7" s="19">
        <f>IF(AND((R7&gt;0),(R$5&gt;0)),(R7/R$5*100),"")</f>
        <v>11.594202898550725</v>
      </c>
      <c r="T7" s="10">
        <v>6.3</v>
      </c>
      <c r="U7" s="19">
        <f>IF(AND((T7&gt;0),(T$5&gt;0)),(T7/T$5*100),"")</f>
        <v>12.162162162162163</v>
      </c>
      <c r="V7" s="10">
        <v>6.7</v>
      </c>
      <c r="W7" s="19">
        <f>IF(AND((V7&gt;0),(V$5&gt;0)),(V7/V$5*100),"")</f>
        <v>12.384473197781885</v>
      </c>
      <c r="X7" s="10">
        <v>5.7</v>
      </c>
      <c r="Y7" s="19">
        <f>IF(AND((X7&gt;0),(X$5&gt;0)),(X7/X$5*100),"")</f>
        <v>11.56186612576065</v>
      </c>
      <c r="Z7" s="10">
        <v>5.5</v>
      </c>
      <c r="AA7" s="19">
        <f>IF(AND((Z7&gt;0),(Z$5&gt;0)),(Z7/Z$5*100),"")</f>
        <v>11.752136752136753</v>
      </c>
      <c r="AB7" s="10">
        <v>6</v>
      </c>
      <c r="AC7" s="19">
        <f>IF(AND((AB7&gt;0),(AB$5&gt;0)),(AB7/AB$5*100),"")</f>
        <v>11.857707509881422</v>
      </c>
      <c r="AD7" s="10">
        <v>5.3</v>
      </c>
      <c r="AE7" s="19">
        <f>IF(AND((AD7&gt;0),(AD$5&gt;0)),(AD7/AD$5*100),"")</f>
        <v>10.816326530612244</v>
      </c>
      <c r="AF7" s="10">
        <v>6.8</v>
      </c>
      <c r="AG7" s="19">
        <f>IF(AND((AF7&gt;0),(AF$5&gt;0)),(AF7/AF$5*100),"")</f>
        <v>13.28125</v>
      </c>
      <c r="AH7" s="10">
        <v>7.9</v>
      </c>
      <c r="AI7" s="19">
        <f>IF(AND((AH7&gt;0),(AH$5&gt;0)),(AH7/AH$5*100),"")</f>
        <v>12.34375</v>
      </c>
      <c r="AJ7" s="10">
        <v>7.4</v>
      </c>
      <c r="AK7" s="19">
        <f>IF(AND((AJ7&gt;0),(AJ$5&gt;0)),(AJ7/AJ$5*100),"")</f>
        <v>13.528336380255942</v>
      </c>
      <c r="AL7" s="10">
        <v>6.7</v>
      </c>
      <c r="AM7" s="19">
        <f>IF(AND((AL7&gt;0),(AL$5&gt;0)),(AL7/AL$5*100),"")</f>
        <v>12.786259541984734</v>
      </c>
      <c r="AN7" s="10">
        <v>5.5</v>
      </c>
      <c r="AO7" s="19">
        <f>IF(AND((AN7&gt;0),(AN$5&gt;0)),(AN7/AN$5*100),"")</f>
        <v>11.178861788617885</v>
      </c>
      <c r="AP7" s="10">
        <v>7.6</v>
      </c>
      <c r="AQ7" s="19">
        <f>IF(AND((AP7&gt;0),(AP$5&gt;0)),(AP7/AP$5*100),"")</f>
        <v>13.171577123050259</v>
      </c>
      <c r="AR7" s="10">
        <v>7.4</v>
      </c>
      <c r="AS7" s="19">
        <f>IF(AND((AR7&gt;0),(AR$5&gt;0)),(AR7/AR$5*100),"")</f>
        <v>12.563667232597625</v>
      </c>
      <c r="AT7" s="10">
        <v>6.7</v>
      </c>
      <c r="AU7" s="19">
        <f>IF(AND((AT7&gt;0),(AT$5&gt;0)),(AT7/AT$5*100),"")</f>
        <v>13.320079522862823</v>
      </c>
      <c r="AV7" s="10">
        <v>7</v>
      </c>
      <c r="AW7" s="19">
        <f>IF(AND((AV7&gt;0),(AV$5&gt;0)),(AV7/AV$5*100),"")</f>
        <v>12.544802867383515</v>
      </c>
      <c r="AX7" s="10">
        <v>6.4</v>
      </c>
      <c r="AY7" s="19">
        <f>IF(AND((AX7&gt;0),(AX$5&gt;0)),(AX7/AX$5*100),"")</f>
        <v>12.307692307692308</v>
      </c>
      <c r="AZ7" s="10">
        <v>6.3</v>
      </c>
      <c r="BA7" s="19">
        <f>IF(AND((AZ7&gt;0),(AZ$5&gt;0)),(AZ7/AZ$5*100),"")</f>
        <v>12.138728323699421</v>
      </c>
      <c r="BB7" s="10"/>
      <c r="BC7" s="19" t="str">
        <f>IF(AND((BB7&gt;0),(BB$5&gt;0)),(BB7/BB$5*100),"")</f>
        <v/>
      </c>
      <c r="BD7" s="10"/>
      <c r="BE7" s="19" t="str">
        <f>IF(AND((BD7&gt;0),(BD$5&gt;0)),(BD7/BD$5*100),"")</f>
        <v/>
      </c>
      <c r="BF7" s="10"/>
      <c r="BG7" s="19" t="str">
        <f>IF(AND((BF7&gt;0),(BF$5&gt;0)),(BF7/BF$5*100),"")</f>
        <v/>
      </c>
      <c r="BH7" s="10"/>
      <c r="BI7" s="19" t="str">
        <f>IF(AND((BH7&gt;0),(BH$5&gt;0)),(BH7/BH$5*100),"")</f>
        <v/>
      </c>
      <c r="BK7" s="11" t="str">
        <f t="shared" si="0"/>
        <v xml:space="preserve">     Buccal tube external width</v>
      </c>
      <c r="BL7" s="12">
        <f t="shared" si="2"/>
        <v>26</v>
      </c>
      <c r="BM7" s="39">
        <f t="shared" si="1"/>
        <v>5.3</v>
      </c>
      <c r="BN7" s="13" t="str">
        <f t="shared" si="3"/>
        <v>–</v>
      </c>
      <c r="BO7" s="40">
        <f t="shared" si="4"/>
        <v>7.9</v>
      </c>
      <c r="BP7" s="41">
        <f t="shared" si="5"/>
        <v>10.816326530612244</v>
      </c>
      <c r="BQ7" s="14" t="str">
        <f t="shared" si="10"/>
        <v>–</v>
      </c>
      <c r="BR7" s="42">
        <f t="shared" si="6"/>
        <v>13.80670611439842</v>
      </c>
      <c r="BS7" s="43">
        <f t="shared" si="7"/>
        <v>6.5192307692307701</v>
      </c>
      <c r="BT7" s="44">
        <f t="shared" si="11"/>
        <v>12.277516674400109</v>
      </c>
      <c r="BU7" s="13">
        <f t="shared" si="8"/>
        <v>0.7381161051050007</v>
      </c>
      <c r="BV7" s="45">
        <f t="shared" si="12"/>
        <v>0.82661444810137297</v>
      </c>
      <c r="BW7" s="13">
        <f t="shared" si="9"/>
        <v>6.9</v>
      </c>
      <c r="BX7" s="14">
        <f t="shared" si="13"/>
        <v>12.387791741472173</v>
      </c>
    </row>
    <row r="8" spans="1:76" x14ac:dyDescent="0.3">
      <c r="A8" s="9" t="s">
        <v>36</v>
      </c>
      <c r="B8" s="123">
        <v>4.7</v>
      </c>
      <c r="C8" s="124">
        <f>IF(AND((B8&gt;0),(B$5&gt;0)),(B8/B$5*100),"")</f>
        <v>8.4380610412926398</v>
      </c>
      <c r="D8" s="10">
        <v>4.4000000000000004</v>
      </c>
      <c r="E8" s="19">
        <f>IF(AND((D8&gt;0),(D$5&gt;0)),(D8/D$5*100),"")</f>
        <v>8.6785009861932938</v>
      </c>
      <c r="F8" s="10">
        <v>4.9000000000000004</v>
      </c>
      <c r="G8" s="19">
        <f>IF(AND((F8&gt;0),(F$5&gt;0)),(F8/F$5*100),"")</f>
        <v>8.8288288288288292</v>
      </c>
      <c r="H8" s="10">
        <v>5.4</v>
      </c>
      <c r="I8" s="19">
        <f>IF(AND((H8&gt;0),(H$5&gt;0)),(H8/H$5*100),"")</f>
        <v>9.375</v>
      </c>
      <c r="J8" s="10">
        <v>3.9</v>
      </c>
      <c r="K8" s="19">
        <f>IF(AND((J8&gt;0),(J$5&gt;0)),(J8/J$5*100),"")</f>
        <v>7.8947368421052628</v>
      </c>
      <c r="L8" s="10">
        <v>4.4000000000000004</v>
      </c>
      <c r="M8" s="19">
        <f>IF(AND((L8&gt;0),(L$5&gt;0)),(L8/L$5*100),"")</f>
        <v>8.4615384615384617</v>
      </c>
      <c r="N8" s="10">
        <v>3.4</v>
      </c>
      <c r="O8" s="19">
        <f>IF(AND((N8&gt;0),(N$5&gt;0)),(N8/N$5*100),"")</f>
        <v>6.9246435845213856</v>
      </c>
      <c r="P8" s="10">
        <v>4.2</v>
      </c>
      <c r="Q8" s="19">
        <f>IF(AND((P8&gt;0),(P$5&gt;0)),(P8/P$5*100),"")</f>
        <v>7.8504672897196262</v>
      </c>
      <c r="R8" s="10">
        <v>4.5</v>
      </c>
      <c r="S8" s="19">
        <f>IF(AND((R8&gt;0),(R$5&gt;0)),(R8/R$5*100),"")</f>
        <v>8.1521739130434785</v>
      </c>
      <c r="T8" s="10">
        <v>4.3</v>
      </c>
      <c r="U8" s="19">
        <f>IF(AND((T8&gt;0),(T$5&gt;0)),(T8/T$5*100),"")</f>
        <v>8.301158301158301</v>
      </c>
      <c r="V8" s="10">
        <v>4.7</v>
      </c>
      <c r="W8" s="19">
        <f>IF(AND((V8&gt;0),(V$5&gt;0)),(V8/V$5*100),"")</f>
        <v>8.6876155268022188</v>
      </c>
      <c r="X8" s="10">
        <v>3.8</v>
      </c>
      <c r="Y8" s="19">
        <f>IF(AND((X8&gt;0),(X$5&gt;0)),(X8/X$5*100),"")</f>
        <v>7.7079107505070992</v>
      </c>
      <c r="Z8" s="10">
        <v>3.8</v>
      </c>
      <c r="AA8" s="19">
        <f>IF(AND((Z8&gt;0),(Z$5&gt;0)),(Z8/Z$5*100),"")</f>
        <v>8.1196581196581192</v>
      </c>
      <c r="AB8" s="10">
        <v>4.2</v>
      </c>
      <c r="AC8" s="19">
        <f>IF(AND((AB8&gt;0),(AB$5&gt;0)),(AB8/AB$5*100),"")</f>
        <v>8.3003952569169961</v>
      </c>
      <c r="AD8" s="10">
        <v>3.6</v>
      </c>
      <c r="AE8" s="19">
        <f>IF(AND((AD8&gt;0),(AD$5&gt;0)),(AD8/AD$5*100),"")</f>
        <v>7.3469387755102051</v>
      </c>
      <c r="AF8" s="10">
        <v>4.8</v>
      </c>
      <c r="AG8" s="19">
        <f>IF(AND((AF8&gt;0),(AF$5&gt;0)),(AF8/AF$5*100),"")</f>
        <v>9.3749999999999982</v>
      </c>
      <c r="AH8" s="10">
        <v>6.2</v>
      </c>
      <c r="AI8" s="19">
        <f>IF(AND((AH8&gt;0),(AH$5&gt;0)),(AH8/AH$5*100),"")</f>
        <v>9.6875</v>
      </c>
      <c r="AJ8" s="10">
        <v>5.4</v>
      </c>
      <c r="AK8" s="19">
        <f>IF(AND((AJ8&gt;0),(AJ$5&gt;0)),(AJ8/AJ$5*100),"")</f>
        <v>9.8720292504570395</v>
      </c>
      <c r="AL8" s="10">
        <v>4.9000000000000004</v>
      </c>
      <c r="AM8" s="19">
        <f>IF(AND((AL8&gt;0),(AL$5&gt;0)),(AL8/AL$5*100),"")</f>
        <v>9.3511450381679388</v>
      </c>
      <c r="AN8" s="10">
        <v>3.9</v>
      </c>
      <c r="AO8" s="19">
        <f>IF(AND((AN8&gt;0),(AN$5&gt;0)),(AN8/AN$5*100),"")</f>
        <v>7.926829268292682</v>
      </c>
      <c r="AP8" s="10">
        <v>4.8</v>
      </c>
      <c r="AQ8" s="19">
        <f>IF(AND((AP8&gt;0),(AP$5&gt;0)),(AP8/AP$5*100),"")</f>
        <v>8.318890814558058</v>
      </c>
      <c r="AR8" s="10">
        <v>4.3</v>
      </c>
      <c r="AS8" s="19">
        <f>IF(AND((AR8&gt;0),(AR$5&gt;0)),(AR8/AR$5*100),"")</f>
        <v>7.3005093378607802</v>
      </c>
      <c r="AT8" s="10">
        <v>4</v>
      </c>
      <c r="AU8" s="19">
        <f>IF(AND((AT8&gt;0),(AT$5&gt;0)),(AT8/AT$5*100),"")</f>
        <v>7.9522862823061633</v>
      </c>
      <c r="AV8" s="10">
        <v>4.5</v>
      </c>
      <c r="AW8" s="19">
        <f>IF(AND((AV8&gt;0),(AV$5&gt;0)),(AV8/AV$5*100),"")</f>
        <v>8.064516129032258</v>
      </c>
      <c r="AX8" s="10">
        <v>4</v>
      </c>
      <c r="AY8" s="19">
        <f>IF(AND((AX8&gt;0),(AX$5&gt;0)),(AX8/AX$5*100),"")</f>
        <v>7.6923076923076925</v>
      </c>
      <c r="AZ8" s="10">
        <v>3.8</v>
      </c>
      <c r="BA8" s="19">
        <f>IF(AND((AZ8&gt;0),(AZ$5&gt;0)),(AZ8/AZ$5*100),"")</f>
        <v>7.3217726396917149</v>
      </c>
      <c r="BB8" s="10"/>
      <c r="BC8" s="19" t="str">
        <f>IF(AND((BB8&gt;0),(BB$5&gt;0)),(BB8/BB$5*100),"")</f>
        <v/>
      </c>
      <c r="BD8" s="10"/>
      <c r="BE8" s="19" t="str">
        <f>IF(AND((BD8&gt;0),(BD$5&gt;0)),(BD8/BD$5*100),"")</f>
        <v/>
      </c>
      <c r="BF8" s="10"/>
      <c r="BG8" s="19" t="str">
        <f>IF(AND((BF8&gt;0),(BF$5&gt;0)),(BF8/BF$5*100),"")</f>
        <v/>
      </c>
      <c r="BH8" s="10"/>
      <c r="BI8" s="19" t="str">
        <f>IF(AND((BH8&gt;0),(BH$5&gt;0)),(BH8/BH$5*100),"")</f>
        <v/>
      </c>
      <c r="BK8" s="11" t="str">
        <f t="shared" si="0"/>
        <v xml:space="preserve">     Buccal tube internal width</v>
      </c>
      <c r="BL8" s="12">
        <f t="shared" si="2"/>
        <v>26</v>
      </c>
      <c r="BM8" s="39">
        <f t="shared" si="1"/>
        <v>3.4</v>
      </c>
      <c r="BN8" s="13" t="str">
        <f t="shared" si="3"/>
        <v>–</v>
      </c>
      <c r="BO8" s="40">
        <f t="shared" si="4"/>
        <v>6.2</v>
      </c>
      <c r="BP8" s="41">
        <f t="shared" si="5"/>
        <v>6.9246435845213856</v>
      </c>
      <c r="BQ8" s="14" t="str">
        <f t="shared" si="10"/>
        <v>–</v>
      </c>
      <c r="BR8" s="42">
        <f t="shared" si="6"/>
        <v>9.8720292504570395</v>
      </c>
      <c r="BS8" s="43">
        <f t="shared" si="7"/>
        <v>4.4153846153846157</v>
      </c>
      <c r="BT8" s="44">
        <f t="shared" si="11"/>
        <v>8.3050159280950098</v>
      </c>
      <c r="BU8" s="13">
        <f t="shared" si="8"/>
        <v>0.62908969642956769</v>
      </c>
      <c r="BV8" s="45">
        <f t="shared" si="12"/>
        <v>0.76531366159385927</v>
      </c>
      <c r="BW8" s="13">
        <f t="shared" si="9"/>
        <v>4.7</v>
      </c>
      <c r="BX8" s="14">
        <f t="shared" si="13"/>
        <v>8.4380610412926398</v>
      </c>
    </row>
    <row r="9" spans="1:76" x14ac:dyDescent="0.3">
      <c r="A9" s="9" t="s">
        <v>37</v>
      </c>
      <c r="B9" s="123"/>
      <c r="C9" s="124" t="str">
        <f>IF(AND((B9&gt;0),(B$5&gt;0)),(B9/B$5*100),"")</f>
        <v/>
      </c>
      <c r="D9" s="10">
        <v>22.9</v>
      </c>
      <c r="E9" s="19">
        <f>IF(AND((D9&gt;0),(D$5&gt;0)),(D9/D$5*100),"")</f>
        <v>45.167652859960548</v>
      </c>
      <c r="F9" s="10">
        <v>21.7</v>
      </c>
      <c r="G9" s="19">
        <f>IF(AND((F9&gt;0),(F$5&gt;0)),(F9/F$5*100),"")</f>
        <v>39.099099099099099</v>
      </c>
      <c r="H9" s="10">
        <v>22.8</v>
      </c>
      <c r="I9" s="19">
        <f>IF(AND((H9&gt;0),(H$5&gt;0)),(H9/H$5*100),"")</f>
        <v>39.583333333333329</v>
      </c>
      <c r="J9" s="10">
        <v>19.100000000000001</v>
      </c>
      <c r="K9" s="19">
        <f>IF(AND((J9&gt;0),(J$5&gt;0)),(J9/J$5*100),"")</f>
        <v>38.663967611336034</v>
      </c>
      <c r="L9" s="10">
        <v>19.3</v>
      </c>
      <c r="M9" s="19">
        <f>IF(AND((L9&gt;0),(L$5&gt;0)),(L9/L$5*100),"")</f>
        <v>37.115384615384613</v>
      </c>
      <c r="N9" s="10">
        <v>21.7</v>
      </c>
      <c r="O9" s="19">
        <f>IF(AND((N9&gt;0),(N$5&gt;0)),(N9/N$5*100),"")</f>
        <v>44.195519348268839</v>
      </c>
      <c r="P9" s="10">
        <v>24.1</v>
      </c>
      <c r="Q9" s="19">
        <f>IF(AND((P9&gt;0),(P$5&gt;0)),(P9/P$5*100),"")</f>
        <v>45.046728971962615</v>
      </c>
      <c r="R9" s="10">
        <v>22</v>
      </c>
      <c r="S9" s="19">
        <f>IF(AND((R9&gt;0),(R$5&gt;0)),(R9/R$5*100),"")</f>
        <v>39.855072463768117</v>
      </c>
      <c r="T9" s="10">
        <v>21.6</v>
      </c>
      <c r="U9" s="19">
        <f>IF(AND((T9&gt;0),(T$5&gt;0)),(T9/T$5*100),"")</f>
        <v>41.698841698841704</v>
      </c>
      <c r="V9" s="10">
        <v>24</v>
      </c>
      <c r="W9" s="19">
        <f>IF(AND((V9&gt;0),(V$5&gt;0)),(V9/V$5*100),"")</f>
        <v>44.362292051756008</v>
      </c>
      <c r="X9" s="10">
        <v>19.100000000000001</v>
      </c>
      <c r="Y9" s="19">
        <f>IF(AND((X9&gt;0),(X$5&gt;0)),(X9/X$5*100),"")</f>
        <v>38.742393509127794</v>
      </c>
      <c r="Z9" s="10">
        <v>19.3</v>
      </c>
      <c r="AA9" s="19">
        <f>IF(AND((Z9&gt;0),(Z$5&gt;0)),(Z9/Z$5*100),"")</f>
        <v>41.239316239316246</v>
      </c>
      <c r="AB9" s="10">
        <v>22.9</v>
      </c>
      <c r="AC9" s="19">
        <f>IF(AND((AB9&gt;0),(AB$5&gt;0)),(AB9/AB$5*100),"")</f>
        <v>45.256916996047423</v>
      </c>
      <c r="AD9" s="10">
        <v>22.5</v>
      </c>
      <c r="AE9" s="19">
        <f>IF(AND((AD9&gt;0),(AD$5&gt;0)),(AD9/AD$5*100),"")</f>
        <v>45.91836734693878</v>
      </c>
      <c r="AF9" s="10">
        <v>20.5</v>
      </c>
      <c r="AG9" s="19">
        <f>IF(AND((AF9&gt;0),(AF$5&gt;0)),(AF9/AF$5*100),"")</f>
        <v>40.0390625</v>
      </c>
      <c r="AH9" s="10">
        <v>26.7</v>
      </c>
      <c r="AI9" s="19">
        <f>IF(AND((AH9&gt;0),(AH$5&gt;0)),(AH9/AH$5*100),"")</f>
        <v>41.71875</v>
      </c>
      <c r="AJ9" s="10">
        <v>23.3</v>
      </c>
      <c r="AK9" s="19">
        <f>IF(AND((AJ9&gt;0),(AJ$5&gt;0)),(AJ9/AJ$5*100),"")</f>
        <v>42.595978062157222</v>
      </c>
      <c r="AL9" s="10">
        <v>23.7</v>
      </c>
      <c r="AM9" s="19">
        <f>IF(AND((AL9&gt;0),(AL$5&gt;0)),(AL9/AL$5*100),"")</f>
        <v>45.229007633587784</v>
      </c>
      <c r="AN9" s="10">
        <v>22.9</v>
      </c>
      <c r="AO9" s="19">
        <f>IF(AND((AN9&gt;0),(AN$5&gt;0)),(AN9/AN$5*100),"")</f>
        <v>46.544715447154466</v>
      </c>
      <c r="AP9" s="10">
        <v>26.5</v>
      </c>
      <c r="AQ9" s="19">
        <f>IF(AND((AP9&gt;0),(AP$5&gt;0)),(AP9/AP$5*100),"")</f>
        <v>45.927209705372611</v>
      </c>
      <c r="AR9" s="10">
        <v>27.3</v>
      </c>
      <c r="AS9" s="19">
        <f>IF(AND((AR9&gt;0),(AR$5&gt;0)),(AR9/AR$5*100),"")</f>
        <v>46.349745331069613</v>
      </c>
      <c r="AT9" s="10">
        <v>23.1</v>
      </c>
      <c r="AU9" s="19">
        <f>IF(AND((AT9&gt;0),(AT$5&gt;0)),(AT9/AT$5*100),"")</f>
        <v>45.924453280318097</v>
      </c>
      <c r="AV9" s="10">
        <v>25.6</v>
      </c>
      <c r="AW9" s="19">
        <f>IF(AND((AV9&gt;0),(AV$5&gt;0)),(AV9/AV$5*100),"")</f>
        <v>45.878136200716852</v>
      </c>
      <c r="AX9" s="10">
        <v>24.1</v>
      </c>
      <c r="AY9" s="19">
        <f>IF(AND((AX9&gt;0),(AX$5&gt;0)),(AX9/AX$5*100),"")</f>
        <v>46.346153846153847</v>
      </c>
      <c r="AZ9" s="10">
        <v>23.7</v>
      </c>
      <c r="BA9" s="19">
        <f>IF(AND((AZ9&gt;0),(AZ$5&gt;0)),(AZ9/AZ$5*100),"")</f>
        <v>45.664739884393065</v>
      </c>
      <c r="BB9" s="10"/>
      <c r="BC9" s="19" t="str">
        <f>IF(AND((BB9&gt;0),(BB$5&gt;0)),(BB9/BB$5*100),"")</f>
        <v/>
      </c>
      <c r="BD9" s="10"/>
      <c r="BE9" s="19" t="str">
        <f>IF(AND((BD9&gt;0),(BD$5&gt;0)),(BD9/BD$5*100),"")</f>
        <v/>
      </c>
      <c r="BF9" s="10"/>
      <c r="BG9" s="19" t="str">
        <f>IF(AND((BF9&gt;0),(BF$5&gt;0)),(BF9/BF$5*100),"")</f>
        <v/>
      </c>
      <c r="BH9" s="10"/>
      <c r="BI9" s="19" t="str">
        <f>IF(AND((BH9&gt;0),(BH$5&gt;0)),(BH9/BH$5*100),"")</f>
        <v/>
      </c>
      <c r="BK9" s="11" t="str">
        <f t="shared" si="0"/>
        <v xml:space="preserve">     Ventral lamina length</v>
      </c>
      <c r="BL9" s="12">
        <f t="shared" si="2"/>
        <v>25</v>
      </c>
      <c r="BM9" s="39">
        <f t="shared" si="1"/>
        <v>19.100000000000001</v>
      </c>
      <c r="BN9" s="13" t="str">
        <f t="shared" si="3"/>
        <v>–</v>
      </c>
      <c r="BO9" s="40">
        <f t="shared" si="4"/>
        <v>27.3</v>
      </c>
      <c r="BP9" s="41">
        <f t="shared" si="5"/>
        <v>37.115384615384613</v>
      </c>
      <c r="BQ9" s="14" t="str">
        <f t="shared" si="10"/>
        <v>–</v>
      </c>
      <c r="BR9" s="42">
        <f t="shared" si="6"/>
        <v>46.544715447154466</v>
      </c>
      <c r="BS9" s="43">
        <f t="shared" si="7"/>
        <v>22.815999999999999</v>
      </c>
      <c r="BT9" s="44">
        <f t="shared" si="11"/>
        <v>43.126513521442597</v>
      </c>
      <c r="BU9" s="13">
        <f t="shared" si="8"/>
        <v>2.2872253933532658</v>
      </c>
      <c r="BV9" s="45">
        <f t="shared" si="12"/>
        <v>3.0382501818936243</v>
      </c>
      <c r="BW9" s="13" t="str">
        <f t="shared" si="9"/>
        <v>?</v>
      </c>
      <c r="BX9" s="14" t="str">
        <f t="shared" si="13"/>
        <v>?</v>
      </c>
    </row>
    <row r="10" spans="1:76" x14ac:dyDescent="0.3">
      <c r="A10" s="20" t="s">
        <v>38</v>
      </c>
      <c r="B10" s="121"/>
      <c r="C10" s="122"/>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47"/>
      <c r="AF10" s="24"/>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47"/>
      <c r="BK10" s="11" t="str">
        <f t="shared" si="0"/>
        <v>Placoid lengths</v>
      </c>
      <c r="BL10" s="12"/>
      <c r="BM10" s="39"/>
      <c r="BN10" s="13"/>
      <c r="BO10" s="40"/>
      <c r="BP10" s="41"/>
      <c r="BQ10" s="14"/>
      <c r="BR10" s="42"/>
      <c r="BS10" s="43"/>
      <c r="BT10" s="44"/>
      <c r="BU10" s="13"/>
      <c r="BV10" s="45"/>
      <c r="BW10" s="13"/>
      <c r="BX10" s="14"/>
    </row>
    <row r="11" spans="1:76" x14ac:dyDescent="0.3">
      <c r="A11" s="9" t="s">
        <v>39</v>
      </c>
      <c r="B11" s="123">
        <v>16.7</v>
      </c>
      <c r="C11" s="124">
        <f t="shared" ref="C11:C13" si="14">IF(AND((B11&gt;0),(B$5&gt;0)),(B11/B$5*100),"")</f>
        <v>29.982046678635545</v>
      </c>
      <c r="D11" s="10">
        <v>15.9</v>
      </c>
      <c r="E11" s="19">
        <f t="shared" ref="E11:E13" si="15">IF(AND((D11&gt;0),(D$5&gt;0)),(D11/D$5*100),"")</f>
        <v>31.360946745562128</v>
      </c>
      <c r="F11" s="10">
        <v>16.3</v>
      </c>
      <c r="G11" s="19">
        <f t="shared" ref="G11:G13" si="16">IF(AND((F11&gt;0),(F$5&gt;0)),(F11/F$5*100),"")</f>
        <v>29.36936936936937</v>
      </c>
      <c r="H11" s="10">
        <v>18.8</v>
      </c>
      <c r="I11" s="19">
        <f t="shared" ref="I11:I13" si="17">IF(AND((H11&gt;0),(H$5&gt;0)),(H11/H$5*100),"")</f>
        <v>32.638888888888893</v>
      </c>
      <c r="J11" s="10">
        <v>12.9</v>
      </c>
      <c r="K11" s="19">
        <f t="shared" ref="K11:K13" si="18">IF(AND((J11&gt;0),(J$5&gt;0)),(J11/J$5*100),"")</f>
        <v>26.113360323886642</v>
      </c>
      <c r="L11" s="10">
        <v>15.1</v>
      </c>
      <c r="M11" s="19">
        <f t="shared" ref="M11:M13" si="19">IF(AND((L11&gt;0),(L$5&gt;0)),(L11/L$5*100),"")</f>
        <v>29.038461538461537</v>
      </c>
      <c r="N11" s="10">
        <v>13.3</v>
      </c>
      <c r="O11" s="19">
        <f t="shared" ref="O11:O13" si="20">IF(AND((N11&gt;0),(N$5&gt;0)),(N11/N$5*100),"")</f>
        <v>27.087576374745421</v>
      </c>
      <c r="P11" s="10">
        <v>15</v>
      </c>
      <c r="Q11" s="19">
        <f t="shared" ref="Q11:Q13" si="21">IF(AND((P11&gt;0),(P$5&gt;0)),(P11/P$5*100),"")</f>
        <v>28.037383177570092</v>
      </c>
      <c r="R11" s="10">
        <v>14.8</v>
      </c>
      <c r="S11" s="19">
        <f t="shared" ref="S11:S13" si="22">IF(AND((R11&gt;0),(R$5&gt;0)),(R11/R$5*100),"")</f>
        <v>26.811594202898554</v>
      </c>
      <c r="T11" s="10">
        <v>14.1</v>
      </c>
      <c r="U11" s="19">
        <f t="shared" ref="U11:U13" si="23">IF(AND((T11&gt;0),(T$5&gt;0)),(T11/T$5*100),"")</f>
        <v>27.220077220077222</v>
      </c>
      <c r="V11" s="10">
        <v>15.1</v>
      </c>
      <c r="W11" s="19">
        <f t="shared" ref="W11:W13" si="24">IF(AND((V11&gt;0),(V$5&gt;0)),(V11/V$5*100),"")</f>
        <v>27.911275415896487</v>
      </c>
      <c r="X11" s="10">
        <v>13.4</v>
      </c>
      <c r="Y11" s="19">
        <f t="shared" ref="Y11:Y13" si="25">IF(AND((X11&gt;0),(X$5&gt;0)),(X11/X$5*100),"")</f>
        <v>27.180527383367142</v>
      </c>
      <c r="Z11" s="10">
        <v>12</v>
      </c>
      <c r="AA11" s="19">
        <f t="shared" ref="AA11:AA13" si="26">IF(AND((Z11&gt;0),(Z$5&gt;0)),(Z11/Z$5*100),"")</f>
        <v>25.641025641025646</v>
      </c>
      <c r="AB11" s="10">
        <v>13.8</v>
      </c>
      <c r="AC11" s="19">
        <f t="shared" ref="AC11:AC13" si="27">IF(AND((AB11&gt;0),(AB$5&gt;0)),(AB11/AB$5*100),"")</f>
        <v>27.27272727272727</v>
      </c>
      <c r="AD11" s="10">
        <v>12.8</v>
      </c>
      <c r="AE11" s="19">
        <f t="shared" ref="AE11:AE13" si="28">IF(AND((AD11&gt;0),(AD$5&gt;0)),(AD11/AD$5*100),"")</f>
        <v>26.122448979591837</v>
      </c>
      <c r="AF11" s="10">
        <v>15.6</v>
      </c>
      <c r="AG11" s="19">
        <f t="shared" ref="AG11:AG13" si="29">IF(AND((AF11&gt;0),(AF$5&gt;0)),(AF11/AF$5*100),"")</f>
        <v>30.46875</v>
      </c>
      <c r="AH11" s="10">
        <v>20.399999999999999</v>
      </c>
      <c r="AI11" s="19">
        <f t="shared" ref="AI11:AI13" si="30">IF(AND((AH11&gt;0),(AH$5&gt;0)),(AH11/AH$5*100),"")</f>
        <v>31.874999999999996</v>
      </c>
      <c r="AJ11" s="10">
        <v>17.5</v>
      </c>
      <c r="AK11" s="19">
        <f t="shared" ref="AK11:AK13" si="31">IF(AND((AJ11&gt;0),(AJ$5&gt;0)),(AJ11/AJ$5*100),"")</f>
        <v>31.9926873857404</v>
      </c>
      <c r="AL11" s="10">
        <v>16.2</v>
      </c>
      <c r="AM11" s="19">
        <f t="shared" ref="AM11:AM13" si="32">IF(AND((AL11&gt;0),(AL$5&gt;0)),(AL11/AL$5*100),"")</f>
        <v>30.916030534351147</v>
      </c>
      <c r="AN11" s="10">
        <v>13.1</v>
      </c>
      <c r="AO11" s="19">
        <f t="shared" ref="AO11:AO13" si="33">IF(AND((AN11&gt;0),(AN$5&gt;0)),(AN11/AN$5*100),"")</f>
        <v>26.626016260162601</v>
      </c>
      <c r="AP11" s="10">
        <v>17.2</v>
      </c>
      <c r="AQ11" s="19">
        <f t="shared" ref="AQ11:AQ13" si="34">IF(AND((AP11&gt;0),(AP$5&gt;0)),(AP11/AP$5*100),"")</f>
        <v>29.809358752166375</v>
      </c>
      <c r="AR11" s="10">
        <v>16.3</v>
      </c>
      <c r="AS11" s="19">
        <f t="shared" ref="AS11:AS13" si="35">IF(AND((AR11&gt;0),(AR$5&gt;0)),(AR11/AR$5*100),"")</f>
        <v>27.67402376910017</v>
      </c>
      <c r="AT11" s="10">
        <v>14.7</v>
      </c>
      <c r="AU11" s="19">
        <f t="shared" ref="AU11:AU13" si="36">IF(AND((AT11&gt;0),(AT$5&gt;0)),(AT11/AT$5*100),"")</f>
        <v>29.22465208747515</v>
      </c>
      <c r="AV11" s="10">
        <v>15.5</v>
      </c>
      <c r="AW11" s="19">
        <f t="shared" ref="AW11:AW13" si="37">IF(AND((AV11&gt;0),(AV$5&gt;0)),(AV11/AV$5*100),"")</f>
        <v>27.777777777777779</v>
      </c>
      <c r="AX11" s="10">
        <v>14.2</v>
      </c>
      <c r="AY11" s="19">
        <f t="shared" ref="AY11:AY13" si="38">IF(AND((AX11&gt;0),(AX$5&gt;0)),(AX11/AX$5*100),"")</f>
        <v>27.307692307692307</v>
      </c>
      <c r="AZ11" s="10">
        <v>14.2</v>
      </c>
      <c r="BA11" s="19">
        <f t="shared" ref="BA11:BA13" si="39">IF(AND((AZ11&gt;0),(AZ$5&gt;0)),(AZ11/AZ$5*100),"")</f>
        <v>27.360308285163775</v>
      </c>
      <c r="BB11" s="10"/>
      <c r="BC11" s="19" t="str">
        <f t="shared" ref="BC11:BC13" si="40">IF(AND((BB11&gt;0),(BB$5&gt;0)),(BB11/BB$5*100),"")</f>
        <v/>
      </c>
      <c r="BD11" s="10"/>
      <c r="BE11" s="19" t="str">
        <f t="shared" ref="BE11:BE13" si="41">IF(AND((BD11&gt;0),(BD$5&gt;0)),(BD11/BD$5*100),"")</f>
        <v/>
      </c>
      <c r="BF11" s="10"/>
      <c r="BG11" s="19" t="str">
        <f t="shared" ref="BG11:BG13" si="42">IF(AND((BF11&gt;0),(BF$5&gt;0)),(BF11/BF$5*100),"")</f>
        <v/>
      </c>
      <c r="BH11" s="10"/>
      <c r="BI11" s="19" t="str">
        <f t="shared" ref="BI11:BI13" si="43">IF(AND((BH11&gt;0),(BH$5&gt;0)),(BH11/BH$5*100),"")</f>
        <v/>
      </c>
      <c r="BK11" s="11" t="str">
        <f t="shared" si="0"/>
        <v xml:space="preserve">     Macroplacoid 1</v>
      </c>
      <c r="BL11" s="12">
        <f t="shared" si="2"/>
        <v>26</v>
      </c>
      <c r="BM11" s="39">
        <f t="shared" si="1"/>
        <v>12</v>
      </c>
      <c r="BN11" s="13" t="str">
        <f t="shared" si="3"/>
        <v>–</v>
      </c>
      <c r="BO11" s="40">
        <f t="shared" si="4"/>
        <v>20.399999999999999</v>
      </c>
      <c r="BP11" s="41">
        <f t="shared" si="5"/>
        <v>25.641025641025646</v>
      </c>
      <c r="BQ11" s="14" t="str">
        <f t="shared" si="10"/>
        <v>–</v>
      </c>
      <c r="BR11" s="42">
        <f t="shared" si="6"/>
        <v>32.638888888888893</v>
      </c>
      <c r="BS11" s="43">
        <f t="shared" si="7"/>
        <v>15.188461538461537</v>
      </c>
      <c r="BT11" s="44">
        <f t="shared" si="11"/>
        <v>28.570000245089751</v>
      </c>
      <c r="BU11" s="13">
        <f t="shared" si="8"/>
        <v>1.9379013232003244</v>
      </c>
      <c r="BV11" s="45">
        <f t="shared" si="12"/>
        <v>2.0121907680873528</v>
      </c>
      <c r="BW11" s="13">
        <f t="shared" si="9"/>
        <v>16.7</v>
      </c>
      <c r="BX11" s="14">
        <f t="shared" si="13"/>
        <v>29.982046678635545</v>
      </c>
    </row>
    <row r="12" spans="1:76" x14ac:dyDescent="0.3">
      <c r="A12" s="9" t="s">
        <v>40</v>
      </c>
      <c r="B12" s="123">
        <v>8.8000000000000007</v>
      </c>
      <c r="C12" s="124">
        <f t="shared" si="14"/>
        <v>15.798922800718133</v>
      </c>
      <c r="D12" s="10">
        <v>8.8000000000000007</v>
      </c>
      <c r="E12" s="19">
        <f t="shared" si="15"/>
        <v>17.357001972386588</v>
      </c>
      <c r="F12" s="10">
        <v>9.6</v>
      </c>
      <c r="G12" s="19">
        <f t="shared" si="16"/>
        <v>17.297297297297295</v>
      </c>
      <c r="H12" s="10">
        <v>10.3</v>
      </c>
      <c r="I12" s="19">
        <f t="shared" si="17"/>
        <v>17.881944444444446</v>
      </c>
      <c r="J12" s="10">
        <v>7</v>
      </c>
      <c r="K12" s="19">
        <f t="shared" si="18"/>
        <v>14.17004048582996</v>
      </c>
      <c r="L12" s="10">
        <v>8.6</v>
      </c>
      <c r="M12" s="19">
        <f t="shared" si="19"/>
        <v>16.538461538461537</v>
      </c>
      <c r="N12" s="10">
        <v>7.4</v>
      </c>
      <c r="O12" s="19">
        <f t="shared" si="20"/>
        <v>15.071283095723015</v>
      </c>
      <c r="P12" s="10">
        <v>9</v>
      </c>
      <c r="Q12" s="19">
        <f t="shared" si="21"/>
        <v>16.822429906542055</v>
      </c>
      <c r="R12" s="10">
        <v>9.3000000000000007</v>
      </c>
      <c r="S12" s="19">
        <f t="shared" si="22"/>
        <v>16.847826086956523</v>
      </c>
      <c r="T12" s="10">
        <v>9.1</v>
      </c>
      <c r="U12" s="19">
        <f t="shared" si="23"/>
        <v>17.567567567567568</v>
      </c>
      <c r="V12" s="10">
        <v>8.6999999999999993</v>
      </c>
      <c r="W12" s="19">
        <f t="shared" si="24"/>
        <v>16.081330868761551</v>
      </c>
      <c r="X12" s="10">
        <v>6.9</v>
      </c>
      <c r="Y12" s="19">
        <f t="shared" si="25"/>
        <v>13.995943204868155</v>
      </c>
      <c r="Z12" s="10">
        <v>7</v>
      </c>
      <c r="AA12" s="19">
        <f t="shared" si="26"/>
        <v>14.957264957264957</v>
      </c>
      <c r="AB12" s="10">
        <v>8.6999999999999993</v>
      </c>
      <c r="AC12" s="19">
        <f t="shared" si="27"/>
        <v>17.193675889328063</v>
      </c>
      <c r="AD12" s="10">
        <v>7.3</v>
      </c>
      <c r="AE12" s="19">
        <f t="shared" si="28"/>
        <v>14.897959183673471</v>
      </c>
      <c r="AF12" s="10">
        <v>9.1</v>
      </c>
      <c r="AG12" s="19">
        <f t="shared" si="29"/>
        <v>17.773437499999996</v>
      </c>
      <c r="AH12" s="10">
        <v>11.2</v>
      </c>
      <c r="AI12" s="19">
        <f t="shared" si="30"/>
        <v>17.5</v>
      </c>
      <c r="AJ12" s="10">
        <v>8.8000000000000007</v>
      </c>
      <c r="AK12" s="19">
        <f t="shared" si="31"/>
        <v>16.087751371115175</v>
      </c>
      <c r="AL12" s="10">
        <v>9.1999999999999993</v>
      </c>
      <c r="AM12" s="19">
        <f t="shared" si="32"/>
        <v>17.557251908396946</v>
      </c>
      <c r="AN12" s="10">
        <v>7.6</v>
      </c>
      <c r="AO12" s="19">
        <f t="shared" si="33"/>
        <v>15.447154471544714</v>
      </c>
      <c r="AP12" s="10">
        <v>10.1</v>
      </c>
      <c r="AQ12" s="19">
        <f t="shared" si="34"/>
        <v>17.504332755632582</v>
      </c>
      <c r="AR12" s="10">
        <v>9.1</v>
      </c>
      <c r="AS12" s="19">
        <f t="shared" si="35"/>
        <v>15.449915110356535</v>
      </c>
      <c r="AT12" s="10">
        <v>7.4</v>
      </c>
      <c r="AU12" s="19">
        <f t="shared" si="36"/>
        <v>14.711729622266404</v>
      </c>
      <c r="AV12" s="10">
        <v>9.9</v>
      </c>
      <c r="AW12" s="19">
        <f t="shared" si="37"/>
        <v>17.741935483870968</v>
      </c>
      <c r="AX12" s="10">
        <v>7.7</v>
      </c>
      <c r="AY12" s="19">
        <f t="shared" si="38"/>
        <v>14.807692307692308</v>
      </c>
      <c r="AZ12" s="10">
        <v>8.9</v>
      </c>
      <c r="BA12" s="19">
        <f t="shared" si="39"/>
        <v>17.148362235067438</v>
      </c>
      <c r="BB12" s="10"/>
      <c r="BC12" s="19" t="str">
        <f t="shared" si="40"/>
        <v/>
      </c>
      <c r="BD12" s="10"/>
      <c r="BE12" s="19" t="str">
        <f t="shared" si="41"/>
        <v/>
      </c>
      <c r="BF12" s="10"/>
      <c r="BG12" s="19" t="str">
        <f t="shared" si="42"/>
        <v/>
      </c>
      <c r="BH12" s="10"/>
      <c r="BI12" s="19" t="str">
        <f t="shared" si="43"/>
        <v/>
      </c>
      <c r="BK12" s="11" t="str">
        <f t="shared" si="0"/>
        <v xml:space="preserve">     Macroplacoid 2</v>
      </c>
      <c r="BL12" s="12">
        <f t="shared" si="2"/>
        <v>26</v>
      </c>
      <c r="BM12" s="39">
        <f t="shared" si="1"/>
        <v>6.9</v>
      </c>
      <c r="BN12" s="13" t="str">
        <f t="shared" si="3"/>
        <v>–</v>
      </c>
      <c r="BO12" s="40">
        <f t="shared" si="4"/>
        <v>11.2</v>
      </c>
      <c r="BP12" s="41">
        <f t="shared" si="5"/>
        <v>13.995943204868155</v>
      </c>
      <c r="BQ12" s="14" t="str">
        <f t="shared" si="10"/>
        <v>–</v>
      </c>
      <c r="BR12" s="42">
        <f t="shared" si="6"/>
        <v>17.881944444444446</v>
      </c>
      <c r="BS12" s="43">
        <f t="shared" si="7"/>
        <v>8.6730769230769216</v>
      </c>
      <c r="BT12" s="44">
        <f t="shared" si="11"/>
        <v>16.315712002529473</v>
      </c>
      <c r="BU12" s="13">
        <f t="shared" si="8"/>
        <v>1.1105161655042066</v>
      </c>
      <c r="BV12" s="45">
        <f t="shared" si="12"/>
        <v>1.2450159623655079</v>
      </c>
      <c r="BW12" s="13">
        <f t="shared" si="9"/>
        <v>8.8000000000000007</v>
      </c>
      <c r="BX12" s="14">
        <f t="shared" si="13"/>
        <v>15.798922800718133</v>
      </c>
    </row>
    <row r="13" spans="1:76" x14ac:dyDescent="0.3">
      <c r="A13" s="9" t="s">
        <v>41</v>
      </c>
      <c r="B13" s="123">
        <v>28.1</v>
      </c>
      <c r="C13" s="124">
        <f t="shared" si="14"/>
        <v>50.44883303411131</v>
      </c>
      <c r="D13" s="10">
        <v>27.2</v>
      </c>
      <c r="E13" s="19">
        <f t="shared" si="15"/>
        <v>53.648915187376723</v>
      </c>
      <c r="F13" s="10">
        <v>27.4</v>
      </c>
      <c r="G13" s="19">
        <f t="shared" si="16"/>
        <v>49.369369369369366</v>
      </c>
      <c r="H13" s="10">
        <v>31.2</v>
      </c>
      <c r="I13" s="19">
        <f t="shared" si="17"/>
        <v>54.166666666666664</v>
      </c>
      <c r="J13" s="10">
        <v>22</v>
      </c>
      <c r="K13" s="19">
        <f t="shared" si="18"/>
        <v>44.534412955465591</v>
      </c>
      <c r="L13" s="10">
        <v>26</v>
      </c>
      <c r="M13" s="19">
        <f t="shared" si="19"/>
        <v>50</v>
      </c>
      <c r="N13" s="10">
        <v>22.7</v>
      </c>
      <c r="O13" s="19">
        <f t="shared" si="20"/>
        <v>46.232179226069242</v>
      </c>
      <c r="P13" s="10">
        <v>25.9</v>
      </c>
      <c r="Q13" s="19">
        <f t="shared" si="21"/>
        <v>48.411214953271028</v>
      </c>
      <c r="R13" s="10">
        <v>25.9</v>
      </c>
      <c r="S13" s="19">
        <f t="shared" si="22"/>
        <v>46.920289855072461</v>
      </c>
      <c r="T13" s="10">
        <v>24.6</v>
      </c>
      <c r="U13" s="19">
        <f t="shared" si="23"/>
        <v>47.490347490347496</v>
      </c>
      <c r="V13" s="10">
        <v>26.5</v>
      </c>
      <c r="W13" s="19">
        <f t="shared" si="24"/>
        <v>48.983364140480589</v>
      </c>
      <c r="X13" s="10">
        <v>22</v>
      </c>
      <c r="Y13" s="19">
        <f t="shared" si="25"/>
        <v>44.624746450304265</v>
      </c>
      <c r="Z13" s="10">
        <v>20.7</v>
      </c>
      <c r="AA13" s="19">
        <f t="shared" si="26"/>
        <v>44.230769230769234</v>
      </c>
      <c r="AB13" s="10">
        <v>23.8</v>
      </c>
      <c r="AC13" s="19">
        <f t="shared" si="27"/>
        <v>47.035573122529648</v>
      </c>
      <c r="AD13" s="10">
        <v>22.1</v>
      </c>
      <c r="AE13" s="19">
        <f t="shared" si="28"/>
        <v>45.102040816326536</v>
      </c>
      <c r="AF13" s="10">
        <v>25.6</v>
      </c>
      <c r="AG13" s="19">
        <f t="shared" si="29"/>
        <v>50</v>
      </c>
      <c r="AH13" s="10">
        <v>35.4</v>
      </c>
      <c r="AI13" s="19">
        <f t="shared" si="30"/>
        <v>55.3125</v>
      </c>
      <c r="AJ13" s="10">
        <v>28.6</v>
      </c>
      <c r="AK13" s="19">
        <f t="shared" si="31"/>
        <v>52.285191956124308</v>
      </c>
      <c r="AL13" s="10">
        <v>26.9</v>
      </c>
      <c r="AM13" s="19">
        <f t="shared" si="32"/>
        <v>51.33587786259541</v>
      </c>
      <c r="AN13" s="10">
        <v>22.5</v>
      </c>
      <c r="AO13" s="19">
        <f t="shared" si="33"/>
        <v>45.731707317073166</v>
      </c>
      <c r="AP13" s="10">
        <v>29.8</v>
      </c>
      <c r="AQ13" s="19">
        <f t="shared" si="34"/>
        <v>51.646447140381277</v>
      </c>
      <c r="AR13" s="10">
        <v>28.7</v>
      </c>
      <c r="AS13" s="19">
        <f t="shared" si="35"/>
        <v>48.726655348047537</v>
      </c>
      <c r="AT13" s="10">
        <v>24.6</v>
      </c>
      <c r="AU13" s="19">
        <f t="shared" si="36"/>
        <v>48.90656063618291</v>
      </c>
      <c r="AV13" s="10">
        <v>27.6</v>
      </c>
      <c r="AW13" s="19">
        <f t="shared" si="37"/>
        <v>49.462365591397855</v>
      </c>
      <c r="AX13" s="10">
        <v>24.9</v>
      </c>
      <c r="AY13" s="19">
        <f t="shared" si="38"/>
        <v>47.88461538461538</v>
      </c>
      <c r="AZ13" s="10">
        <v>25</v>
      </c>
      <c r="BA13" s="19">
        <f t="shared" si="39"/>
        <v>48.169556840077071</v>
      </c>
      <c r="BB13" s="10"/>
      <c r="BC13" s="19" t="str">
        <f t="shared" si="40"/>
        <v/>
      </c>
      <c r="BD13" s="10"/>
      <c r="BE13" s="19" t="str">
        <f t="shared" si="41"/>
        <v/>
      </c>
      <c r="BF13" s="10"/>
      <c r="BG13" s="19" t="str">
        <f t="shared" si="42"/>
        <v/>
      </c>
      <c r="BH13" s="10"/>
      <c r="BI13" s="19" t="str">
        <f t="shared" si="43"/>
        <v/>
      </c>
      <c r="BK13" s="11" t="str">
        <f t="shared" si="0"/>
        <v xml:space="preserve">     Macroplacoid row</v>
      </c>
      <c r="BL13" s="12">
        <f t="shared" si="2"/>
        <v>26</v>
      </c>
      <c r="BM13" s="39">
        <f t="shared" si="1"/>
        <v>20.7</v>
      </c>
      <c r="BN13" s="13" t="str">
        <f t="shared" si="3"/>
        <v>–</v>
      </c>
      <c r="BO13" s="40">
        <f t="shared" si="4"/>
        <v>35.4</v>
      </c>
      <c r="BP13" s="41">
        <f t="shared" si="5"/>
        <v>44.230769230769234</v>
      </c>
      <c r="BQ13" s="14" t="str">
        <f t="shared" si="10"/>
        <v>–</v>
      </c>
      <c r="BR13" s="42">
        <f t="shared" si="6"/>
        <v>55.3125</v>
      </c>
      <c r="BS13" s="43">
        <f t="shared" si="7"/>
        <v>25.988461538461539</v>
      </c>
      <c r="BT13" s="44">
        <f t="shared" si="11"/>
        <v>48.871546175948282</v>
      </c>
      <c r="BU13" s="13">
        <f t="shared" si="8"/>
        <v>3.2551899389223893</v>
      </c>
      <c r="BV13" s="45">
        <f t="shared" si="12"/>
        <v>2.9907937909980822</v>
      </c>
      <c r="BW13" s="13">
        <f t="shared" si="9"/>
        <v>28.1</v>
      </c>
      <c r="BX13" s="14">
        <f t="shared" si="13"/>
        <v>50.44883303411131</v>
      </c>
    </row>
    <row r="14" spans="1:76" x14ac:dyDescent="0.3">
      <c r="A14" s="20" t="s">
        <v>42</v>
      </c>
      <c r="B14" s="121"/>
      <c r="C14" s="122"/>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47"/>
      <c r="AF14" s="24"/>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47"/>
      <c r="BK14" s="11" t="str">
        <f t="shared" si="0"/>
        <v>Claw 1 heights</v>
      </c>
      <c r="BL14" s="12"/>
      <c r="BM14" s="39"/>
      <c r="BN14" s="13"/>
      <c r="BO14" s="40"/>
      <c r="BP14" s="41"/>
      <c r="BQ14" s="14"/>
      <c r="BR14" s="42"/>
      <c r="BS14" s="43"/>
      <c r="BT14" s="44"/>
      <c r="BU14" s="13"/>
      <c r="BV14" s="45"/>
      <c r="BW14" s="13"/>
      <c r="BX14" s="14"/>
    </row>
    <row r="15" spans="1:76" x14ac:dyDescent="0.3">
      <c r="A15" s="9" t="s">
        <v>44</v>
      </c>
      <c r="B15" s="123"/>
      <c r="C15" s="124" t="str">
        <f t="shared" ref="C15:C19" si="44">IF(AND((B15&gt;0),(B$5&gt;0)),(B15/B$5*100),"")</f>
        <v/>
      </c>
      <c r="D15" s="10">
        <v>23.8</v>
      </c>
      <c r="E15" s="19">
        <f t="shared" ref="E15:E19" si="45">IF(AND((D15&gt;0),(D$5&gt;0)),(D15/D$5*100),"")</f>
        <v>46.942800788954635</v>
      </c>
      <c r="F15" s="10">
        <v>24.7</v>
      </c>
      <c r="G15" s="19">
        <f t="shared" ref="G15:G19" si="46">IF(AND((F15&gt;0),(F$5&gt;0)),(F15/F$5*100),"")</f>
        <v>44.504504504504503</v>
      </c>
      <c r="H15" s="10"/>
      <c r="I15" s="19" t="str">
        <f t="shared" ref="I15:I19" si="47">IF(AND((H15&gt;0),(H$5&gt;0)),(H15/H$5*100),"")</f>
        <v/>
      </c>
      <c r="J15" s="10">
        <v>19.7</v>
      </c>
      <c r="K15" s="19">
        <f t="shared" ref="K15:K19" si="48">IF(AND((J15&gt;0),(J$5&gt;0)),(J15/J$5*100),"")</f>
        <v>39.878542510121456</v>
      </c>
      <c r="L15" s="10"/>
      <c r="M15" s="19" t="str">
        <f t="shared" ref="M15:M19" si="49">IF(AND((L15&gt;0),(L$5&gt;0)),(L15/L$5*100),"")</f>
        <v/>
      </c>
      <c r="N15" s="10">
        <v>20.5</v>
      </c>
      <c r="O15" s="19">
        <f t="shared" ref="O15:O19" si="50">IF(AND((N15&gt;0),(N$5&gt;0)),(N15/N$5*100),"")</f>
        <v>41.751527494908345</v>
      </c>
      <c r="P15" s="10">
        <v>21.6</v>
      </c>
      <c r="Q15" s="19">
        <f t="shared" ref="Q15:Q19" si="51">IF(AND((P15&gt;0),(P$5&gt;0)),(P15/P$5*100),"")</f>
        <v>40.373831775700936</v>
      </c>
      <c r="R15" s="10">
        <v>17.7</v>
      </c>
      <c r="S15" s="19">
        <f t="shared" ref="S15:S19" si="52">IF(AND((R15&gt;0),(R$5&gt;0)),(R15/R$5*100),"")</f>
        <v>32.065217391304344</v>
      </c>
      <c r="T15" s="10">
        <v>20.8</v>
      </c>
      <c r="U15" s="19">
        <f t="shared" ref="U15:U19" si="53">IF(AND((T15&gt;0),(T$5&gt;0)),(T15/T$5*100),"")</f>
        <v>40.154440154440159</v>
      </c>
      <c r="V15" s="10">
        <v>21.8</v>
      </c>
      <c r="W15" s="19">
        <f t="shared" ref="W15:W19" si="54">IF(AND((V15&gt;0),(V$5&gt;0)),(V15/V$5*100),"")</f>
        <v>40.29574861367837</v>
      </c>
      <c r="X15" s="10">
        <v>19.899999999999999</v>
      </c>
      <c r="Y15" s="19">
        <f t="shared" ref="Y15:Y19" si="55">IF(AND((X15&gt;0),(X$5&gt;0)),(X15/X$5*100),"")</f>
        <v>40.365111561866122</v>
      </c>
      <c r="Z15" s="10">
        <v>18.2</v>
      </c>
      <c r="AA15" s="19">
        <f t="shared" ref="AA15:AA19" si="56">IF(AND((Z15&gt;0),(Z$5&gt;0)),(Z15/Z$5*100),"")</f>
        <v>38.888888888888893</v>
      </c>
      <c r="AB15" s="10">
        <v>21.7</v>
      </c>
      <c r="AC15" s="19">
        <f t="shared" ref="AC15:AC19" si="57">IF(AND((AB15&gt;0),(AB$5&gt;0)),(AB15/AB$5*100),"")</f>
        <v>42.885375494071141</v>
      </c>
      <c r="AD15" s="10">
        <v>21.1</v>
      </c>
      <c r="AE15" s="19">
        <f t="shared" ref="AE15:AE19" si="58">IF(AND((AD15&gt;0),(AD$5&gt;0)),(AD15/AD$5*100),"")</f>
        <v>43.061224489795926</v>
      </c>
      <c r="AF15" s="10">
        <v>21.7</v>
      </c>
      <c r="AG15" s="19">
        <f t="shared" ref="AG15:AG19" si="59">IF(AND((AF15&gt;0),(AF$5&gt;0)),(AF15/AF$5*100),"")</f>
        <v>42.382812499999993</v>
      </c>
      <c r="AH15" s="10">
        <v>27.6</v>
      </c>
      <c r="AI15" s="19">
        <f t="shared" ref="AI15:AI19" si="60">IF(AND((AH15&gt;0),(AH$5&gt;0)),(AH15/AH$5*100),"")</f>
        <v>43.125</v>
      </c>
      <c r="AJ15" s="10">
        <v>24.6</v>
      </c>
      <c r="AK15" s="19">
        <f t="shared" ref="AK15:AK19" si="61">IF(AND((AJ15&gt;0),(AJ$5&gt;0)),(AJ15/AJ$5*100),"")</f>
        <v>44.972577696526514</v>
      </c>
      <c r="AL15" s="10">
        <v>23.4</v>
      </c>
      <c r="AM15" s="19">
        <f t="shared" ref="AM15:AM19" si="62">IF(AND((AL15&gt;0),(AL$5&gt;0)),(AL15/AL$5*100),"")</f>
        <v>44.656488549618317</v>
      </c>
      <c r="AN15" s="10">
        <v>19.600000000000001</v>
      </c>
      <c r="AO15" s="19">
        <f t="shared" ref="AO15:AO19" si="63">IF(AND((AN15&gt;0),(AN$5&gt;0)),(AN15/AN$5*100),"")</f>
        <v>39.837398373983739</v>
      </c>
      <c r="AP15" s="10">
        <v>25.9</v>
      </c>
      <c r="AQ15" s="19">
        <f t="shared" ref="AQ15:AQ19" si="64">IF(AND((AP15&gt;0),(AP$5&gt;0)),(AP15/AP$5*100),"")</f>
        <v>44.887348353552852</v>
      </c>
      <c r="AR15" s="10">
        <v>22.3</v>
      </c>
      <c r="AS15" s="19">
        <f t="shared" ref="AS15:AS19" si="65">IF(AND((AR15&gt;0),(AR$5&gt;0)),(AR15/AR$5*100),"")</f>
        <v>37.860780984719867</v>
      </c>
      <c r="AT15" s="10">
        <v>19.899999999999999</v>
      </c>
      <c r="AU15" s="19">
        <f t="shared" ref="AU15:AU19" si="66">IF(AND((AT15&gt;0),(AT$5&gt;0)),(AT15/AT$5*100),"")</f>
        <v>39.562624254473164</v>
      </c>
      <c r="AV15" s="10"/>
      <c r="AW15" s="19" t="str">
        <f t="shared" ref="AW15:AW19" si="67">IF(AND((AV15&gt;0),(AV$5&gt;0)),(AV15/AV$5*100),"")</f>
        <v/>
      </c>
      <c r="AX15" s="10">
        <v>21.7</v>
      </c>
      <c r="AY15" s="19">
        <f t="shared" ref="AY15:AY19" si="68">IF(AND((AX15&gt;0),(AX$5&gt;0)),(AX15/AX$5*100),"")</f>
        <v>41.730769230769226</v>
      </c>
      <c r="AZ15" s="10">
        <v>21.3</v>
      </c>
      <c r="BA15" s="19">
        <f t="shared" ref="BA15:BA19" si="69">IF(AND((AZ15&gt;0),(AZ$5&gt;0)),(AZ15/AZ$5*100),"")</f>
        <v>41.040462427745666</v>
      </c>
      <c r="BB15" s="10"/>
      <c r="BC15" s="19" t="str">
        <f t="shared" ref="BC15:BC19" si="70">IF(AND((BB15&gt;0),(BB$5&gt;0)),(BB15/BB$5*100),"")</f>
        <v/>
      </c>
      <c r="BD15" s="10"/>
      <c r="BE15" s="19" t="str">
        <f t="shared" ref="BE15:BE19" si="71">IF(AND((BD15&gt;0),(BD$5&gt;0)),(BD15/BD$5*100),"")</f>
        <v/>
      </c>
      <c r="BF15" s="10"/>
      <c r="BG15" s="19" t="str">
        <f t="shared" ref="BG15:BG19" si="72">IF(AND((BF15&gt;0),(BF$5&gt;0)),(BF15/BF$5*100),"")</f>
        <v/>
      </c>
      <c r="BH15" s="10"/>
      <c r="BI15" s="19" t="str">
        <f t="shared" ref="BI15:BI19" si="73">IF(AND((BH15&gt;0),(BH$5&gt;0)),(BH15/BH$5*100),"")</f>
        <v/>
      </c>
      <c r="BK15" s="11" t="str">
        <f t="shared" si="0"/>
        <v xml:space="preserve">     External primary branch</v>
      </c>
      <c r="BL15" s="12">
        <f t="shared" si="2"/>
        <v>22</v>
      </c>
      <c r="BM15" s="39">
        <f t="shared" si="1"/>
        <v>17.7</v>
      </c>
      <c r="BN15" s="13" t="str">
        <f t="shared" si="3"/>
        <v>–</v>
      </c>
      <c r="BO15" s="40">
        <f t="shared" si="4"/>
        <v>27.6</v>
      </c>
      <c r="BP15" s="41">
        <f t="shared" si="5"/>
        <v>32.065217391304344</v>
      </c>
      <c r="BQ15" s="14" t="str">
        <f t="shared" si="10"/>
        <v>–</v>
      </c>
      <c r="BR15" s="42">
        <f t="shared" si="6"/>
        <v>46.942800788954635</v>
      </c>
      <c r="BS15" s="43">
        <f t="shared" si="7"/>
        <v>21.795454545454547</v>
      </c>
      <c r="BT15" s="44">
        <f t="shared" si="11"/>
        <v>41.419248910892009</v>
      </c>
      <c r="BU15" s="13">
        <f t="shared" si="8"/>
        <v>2.422607267805907</v>
      </c>
      <c r="BV15" s="45">
        <f t="shared" si="12"/>
        <v>3.1179136292642475</v>
      </c>
      <c r="BW15" s="13" t="str">
        <f t="shared" si="9"/>
        <v>?</v>
      </c>
      <c r="BX15" s="14" t="str">
        <f t="shared" si="13"/>
        <v>?</v>
      </c>
    </row>
    <row r="16" spans="1:76" x14ac:dyDescent="0.3">
      <c r="A16" s="9" t="s">
        <v>43</v>
      </c>
      <c r="B16" s="123"/>
      <c r="C16" s="124" t="str">
        <f t="shared" si="44"/>
        <v/>
      </c>
      <c r="D16" s="10">
        <v>8.6999999999999993</v>
      </c>
      <c r="E16" s="19">
        <f t="shared" si="45"/>
        <v>17.159763313609467</v>
      </c>
      <c r="F16" s="10">
        <v>8.6999999999999993</v>
      </c>
      <c r="G16" s="19">
        <f t="shared" si="46"/>
        <v>15.675675675675674</v>
      </c>
      <c r="H16" s="10"/>
      <c r="I16" s="19" t="str">
        <f t="shared" si="47"/>
        <v/>
      </c>
      <c r="J16" s="10">
        <v>6.9</v>
      </c>
      <c r="K16" s="19">
        <f t="shared" si="48"/>
        <v>13.967611336032389</v>
      </c>
      <c r="L16" s="10"/>
      <c r="M16" s="19" t="str">
        <f t="shared" si="49"/>
        <v/>
      </c>
      <c r="N16" s="10">
        <v>7.1</v>
      </c>
      <c r="O16" s="19">
        <f t="shared" si="50"/>
        <v>14.460285132382891</v>
      </c>
      <c r="P16" s="10">
        <v>8.1999999999999993</v>
      </c>
      <c r="Q16" s="19">
        <f t="shared" si="51"/>
        <v>15.327102803738315</v>
      </c>
      <c r="R16" s="10">
        <v>7.5</v>
      </c>
      <c r="S16" s="19">
        <f t="shared" si="52"/>
        <v>13.586956521739129</v>
      </c>
      <c r="T16" s="10">
        <v>7.1</v>
      </c>
      <c r="U16" s="19">
        <f t="shared" si="53"/>
        <v>13.706563706563706</v>
      </c>
      <c r="V16" s="10">
        <v>7.8</v>
      </c>
      <c r="W16" s="19">
        <f t="shared" si="54"/>
        <v>14.417744916820702</v>
      </c>
      <c r="X16" s="10">
        <v>6.6</v>
      </c>
      <c r="Y16" s="19">
        <f t="shared" si="55"/>
        <v>13.387423935091277</v>
      </c>
      <c r="Z16" s="10">
        <v>6.5</v>
      </c>
      <c r="AA16" s="19">
        <f t="shared" si="56"/>
        <v>13.888888888888889</v>
      </c>
      <c r="AB16" s="10">
        <v>6.7</v>
      </c>
      <c r="AC16" s="19">
        <f t="shared" si="57"/>
        <v>13.24110671936759</v>
      </c>
      <c r="AD16" s="10">
        <v>6.9</v>
      </c>
      <c r="AE16" s="19">
        <f t="shared" si="58"/>
        <v>14.081632653061224</v>
      </c>
      <c r="AF16" s="10">
        <v>7.5</v>
      </c>
      <c r="AG16" s="19">
        <f t="shared" si="59"/>
        <v>14.6484375</v>
      </c>
      <c r="AH16" s="10">
        <v>9.1</v>
      </c>
      <c r="AI16" s="19">
        <f t="shared" si="60"/>
        <v>14.21875</v>
      </c>
      <c r="AJ16" s="10">
        <v>8.1</v>
      </c>
      <c r="AK16" s="19">
        <f t="shared" si="61"/>
        <v>14.808043875685556</v>
      </c>
      <c r="AL16" s="10">
        <v>7.9</v>
      </c>
      <c r="AM16" s="19">
        <f t="shared" si="62"/>
        <v>15.076335877862595</v>
      </c>
      <c r="AN16" s="10">
        <v>6.9</v>
      </c>
      <c r="AO16" s="19">
        <f t="shared" si="63"/>
        <v>14.024390243902438</v>
      </c>
      <c r="AP16" s="10">
        <v>8</v>
      </c>
      <c r="AQ16" s="19">
        <f t="shared" si="64"/>
        <v>13.864818024263432</v>
      </c>
      <c r="AR16" s="10">
        <v>8.3000000000000007</v>
      </c>
      <c r="AS16" s="19">
        <f t="shared" si="65"/>
        <v>14.091680814940579</v>
      </c>
      <c r="AT16" s="10">
        <v>7.9</v>
      </c>
      <c r="AU16" s="19">
        <f t="shared" si="66"/>
        <v>15.705765407554672</v>
      </c>
      <c r="AV16" s="10"/>
      <c r="AW16" s="19" t="str">
        <f t="shared" si="67"/>
        <v/>
      </c>
      <c r="AX16" s="10">
        <v>8.1</v>
      </c>
      <c r="AY16" s="19">
        <f t="shared" si="68"/>
        <v>15.576923076923077</v>
      </c>
      <c r="AZ16" s="10">
        <v>7.5</v>
      </c>
      <c r="BA16" s="19">
        <f t="shared" si="69"/>
        <v>14.450867052023122</v>
      </c>
      <c r="BB16" s="10"/>
      <c r="BC16" s="19" t="str">
        <f t="shared" si="70"/>
        <v/>
      </c>
      <c r="BD16" s="10"/>
      <c r="BE16" s="19" t="str">
        <f t="shared" si="71"/>
        <v/>
      </c>
      <c r="BF16" s="10"/>
      <c r="BG16" s="19" t="str">
        <f t="shared" si="72"/>
        <v/>
      </c>
      <c r="BH16" s="10"/>
      <c r="BI16" s="19" t="str">
        <f t="shared" si="73"/>
        <v/>
      </c>
      <c r="BK16" s="11" t="str">
        <f t="shared" si="0"/>
        <v xml:space="preserve">     External secondary branch</v>
      </c>
      <c r="BL16" s="12">
        <f t="shared" si="2"/>
        <v>22</v>
      </c>
      <c r="BM16" s="39">
        <f t="shared" si="1"/>
        <v>6.5</v>
      </c>
      <c r="BN16" s="13" t="str">
        <f t="shared" si="3"/>
        <v>–</v>
      </c>
      <c r="BO16" s="40">
        <f t="shared" si="4"/>
        <v>9.1</v>
      </c>
      <c r="BP16" s="41">
        <f t="shared" si="5"/>
        <v>13.24110671936759</v>
      </c>
      <c r="BQ16" s="14" t="str">
        <f t="shared" si="10"/>
        <v>–</v>
      </c>
      <c r="BR16" s="42">
        <f t="shared" si="6"/>
        <v>17.159763313609467</v>
      </c>
      <c r="BS16" s="43">
        <f t="shared" si="7"/>
        <v>7.6363636363636367</v>
      </c>
      <c r="BT16" s="44">
        <f t="shared" si="11"/>
        <v>14.516671248914854</v>
      </c>
      <c r="BU16" s="13">
        <f t="shared" si="8"/>
        <v>0.7364945637438487</v>
      </c>
      <c r="BV16" s="45">
        <f t="shared" si="12"/>
        <v>0.93098148984120543</v>
      </c>
      <c r="BW16" s="13" t="str">
        <f t="shared" si="9"/>
        <v>?</v>
      </c>
      <c r="BX16" s="14" t="str">
        <f t="shared" si="13"/>
        <v>?</v>
      </c>
    </row>
    <row r="17" spans="1:76" x14ac:dyDescent="0.3">
      <c r="A17" s="9" t="s">
        <v>45</v>
      </c>
      <c r="B17" s="128" t="str">
        <f>IF(AND((B15&gt;0),(B16&gt;0)),(B16/B15*100),"")</f>
        <v/>
      </c>
      <c r="C17" s="19" t="s">
        <v>33</v>
      </c>
      <c r="D17" s="128">
        <f>IF(AND((D15&gt;0),(D16&gt;0)),(D16/D15*100),"")</f>
        <v>36.554621848739494</v>
      </c>
      <c r="E17" s="19" t="s">
        <v>33</v>
      </c>
      <c r="F17" s="128">
        <f t="shared" ref="F17" si="74">IF(AND((F15&gt;0),(F16&gt;0)),(F16/F15*100),"")</f>
        <v>35.222672064777328</v>
      </c>
      <c r="G17" s="19" t="s">
        <v>33</v>
      </c>
      <c r="H17" s="128" t="str">
        <f t="shared" ref="H17" si="75">IF(AND((H15&gt;0),(H16&gt;0)),(H16/H15*100),"")</f>
        <v/>
      </c>
      <c r="I17" s="19" t="s">
        <v>33</v>
      </c>
      <c r="J17" s="128">
        <f t="shared" ref="J17" si="76">IF(AND((J15&gt;0),(J16&gt;0)),(J16/J15*100),"")</f>
        <v>35.025380710659903</v>
      </c>
      <c r="K17" s="19" t="s">
        <v>33</v>
      </c>
      <c r="L17" s="128" t="str">
        <f t="shared" ref="L17" si="77">IF(AND((L15&gt;0),(L16&gt;0)),(L16/L15*100),"")</f>
        <v/>
      </c>
      <c r="M17" s="19" t="s">
        <v>33</v>
      </c>
      <c r="N17" s="128">
        <f t="shared" ref="N17" si="78">IF(AND((N15&gt;0),(N16&gt;0)),(N16/N15*100),"")</f>
        <v>34.634146341463413</v>
      </c>
      <c r="O17" s="19" t="s">
        <v>33</v>
      </c>
      <c r="P17" s="128">
        <f t="shared" ref="P17" si="79">IF(AND((P15&gt;0),(P16&gt;0)),(P16/P15*100),"")</f>
        <v>37.962962962962962</v>
      </c>
      <c r="Q17" s="19" t="s">
        <v>33</v>
      </c>
      <c r="R17" s="128">
        <f t="shared" ref="R17" si="80">IF(AND((R15&gt;0),(R16&gt;0)),(R16/R15*100),"")</f>
        <v>42.372881355932208</v>
      </c>
      <c r="S17" s="19" t="s">
        <v>33</v>
      </c>
      <c r="T17" s="128">
        <f t="shared" ref="T17" si="81">IF(AND((T15&gt;0),(T16&gt;0)),(T16/T15*100),"")</f>
        <v>34.13461538461538</v>
      </c>
      <c r="U17" s="19" t="s">
        <v>33</v>
      </c>
      <c r="V17" s="128">
        <f t="shared" ref="V17" si="82">IF(AND((V15&gt;0),(V16&gt;0)),(V16/V15*100),"")</f>
        <v>35.779816513761467</v>
      </c>
      <c r="W17" s="19" t="s">
        <v>33</v>
      </c>
      <c r="X17" s="128">
        <f t="shared" ref="X17" si="83">IF(AND((X15&gt;0),(X16&gt;0)),(X16/X15*100),"")</f>
        <v>33.165829145728644</v>
      </c>
      <c r="Y17" s="19" t="s">
        <v>33</v>
      </c>
      <c r="Z17" s="128">
        <f t="shared" ref="Z17" si="84">IF(AND((Z15&gt;0),(Z16&gt;0)),(Z16/Z15*100),"")</f>
        <v>35.714285714285715</v>
      </c>
      <c r="AA17" s="19" t="s">
        <v>33</v>
      </c>
      <c r="AB17" s="128">
        <f t="shared" ref="AB17" si="85">IF(AND((AB15&gt;0),(AB16&gt;0)),(AB16/AB15*100),"")</f>
        <v>30.875576036866359</v>
      </c>
      <c r="AC17" s="19" t="s">
        <v>33</v>
      </c>
      <c r="AD17" s="128">
        <f t="shared" ref="AD17" si="86">IF(AND((AD15&gt;0),(AD16&gt;0)),(AD16/AD15*100),"")</f>
        <v>32.70142180094787</v>
      </c>
      <c r="AE17" s="19" t="s">
        <v>33</v>
      </c>
      <c r="AF17" s="128">
        <f t="shared" ref="AF17" si="87">IF(AND((AF15&gt;0),(AF16&gt;0)),(AF16/AF15*100),"")</f>
        <v>34.562211981566819</v>
      </c>
      <c r="AG17" s="19" t="s">
        <v>33</v>
      </c>
      <c r="AH17" s="128">
        <f t="shared" ref="AH17" si="88">IF(AND((AH15&gt;0),(AH16&gt;0)),(AH16/AH15*100),"")</f>
        <v>32.971014492753618</v>
      </c>
      <c r="AI17" s="19" t="s">
        <v>33</v>
      </c>
      <c r="AJ17" s="128">
        <f t="shared" ref="AJ17" si="89">IF(AND((AJ15&gt;0),(AJ16&gt;0)),(AJ16/AJ15*100),"")</f>
        <v>32.926829268292678</v>
      </c>
      <c r="AK17" s="19" t="s">
        <v>33</v>
      </c>
      <c r="AL17" s="128">
        <f t="shared" ref="AL17" si="90">IF(AND((AL15&gt;0),(AL16&gt;0)),(AL16/AL15*100),"")</f>
        <v>33.760683760683762</v>
      </c>
      <c r="AM17" s="19" t="s">
        <v>33</v>
      </c>
      <c r="AN17" s="128">
        <f t="shared" ref="AN17" si="91">IF(AND((AN15&gt;0),(AN16&gt;0)),(AN16/AN15*100),"")</f>
        <v>35.204081632653065</v>
      </c>
      <c r="AO17" s="19" t="s">
        <v>33</v>
      </c>
      <c r="AP17" s="128">
        <f t="shared" ref="AP17" si="92">IF(AND((AP15&gt;0),(AP16&gt;0)),(AP16/AP15*100),"")</f>
        <v>30.888030888030887</v>
      </c>
      <c r="AQ17" s="19" t="s">
        <v>33</v>
      </c>
      <c r="AR17" s="128">
        <f t="shared" ref="AR17" si="93">IF(AND((AR15&gt;0),(AR16&gt;0)),(AR16/AR15*100),"")</f>
        <v>37.219730941704036</v>
      </c>
      <c r="AS17" s="19" t="s">
        <v>33</v>
      </c>
      <c r="AT17" s="128">
        <f t="shared" ref="AT17" si="94">IF(AND((AT15&gt;0),(AT16&gt;0)),(AT16/AT15*100),"")</f>
        <v>39.698492462311563</v>
      </c>
      <c r="AU17" s="19" t="s">
        <v>33</v>
      </c>
      <c r="AV17" s="128" t="str">
        <f t="shared" ref="AV17" si="95">IF(AND((AV15&gt;0),(AV16&gt;0)),(AV16/AV15*100),"")</f>
        <v/>
      </c>
      <c r="AW17" s="19" t="s">
        <v>33</v>
      </c>
      <c r="AX17" s="128">
        <f t="shared" ref="AX17" si="96">IF(AND((AX15&gt;0),(AX16&gt;0)),(AX16/AX15*100),"")</f>
        <v>37.327188940092164</v>
      </c>
      <c r="AY17" s="19" t="s">
        <v>33</v>
      </c>
      <c r="AZ17" s="128">
        <f t="shared" ref="AZ17" si="97">IF(AND((AZ15&gt;0),(AZ16&gt;0)),(AZ16/AZ15*100),"")</f>
        <v>35.2112676056338</v>
      </c>
      <c r="BA17" s="19" t="s">
        <v>33</v>
      </c>
      <c r="BB17" s="128" t="str">
        <f t="shared" ref="BB17" si="98">IF(AND((BB15&gt;0),(BB16&gt;0)),(BB16/BB15*100),"")</f>
        <v/>
      </c>
      <c r="BC17" s="19" t="s">
        <v>33</v>
      </c>
      <c r="BD17" s="128" t="str">
        <f t="shared" ref="BD17" si="99">IF(AND((BD15&gt;0),(BD16&gt;0)),(BD16/BD15*100),"")</f>
        <v/>
      </c>
      <c r="BE17" s="19" t="s">
        <v>33</v>
      </c>
      <c r="BF17" s="128" t="str">
        <f t="shared" ref="BF17" si="100">IF(AND((BF15&gt;0),(BF16&gt;0)),(BF16/BF15*100),"")</f>
        <v/>
      </c>
      <c r="BG17" s="19" t="s">
        <v>33</v>
      </c>
      <c r="BH17" s="128" t="str">
        <f t="shared" ref="BH17" si="101">IF(AND((BH15&gt;0),(BH16&gt;0)),(BH16/BH15*100),"")</f>
        <v/>
      </c>
      <c r="BI17" s="19" t="s">
        <v>33</v>
      </c>
      <c r="BK17" s="11" t="str">
        <f t="shared" si="0"/>
        <v xml:space="preserve">     External secondary/primary branch</v>
      </c>
      <c r="BL17" s="12">
        <f>COUNT(B17,D17,F17,H17,J17,L17,N17,P17,R17,T17,V17,X17,Z17,AB17,AD17,AF17,AH17,AJ17,AL17,AN17,AP17,AR17,AT17,AV17,AX17,AZ17,BB17,BD17,BF17,BH17)</f>
        <v>22</v>
      </c>
      <c r="BM17" s="182">
        <f>IF(SUM(B17,D17,F17,H17,J17,L17,N17,P17,R17,T17,V17,X17,Z17,AB17,AD17,AF17,AH17,AJ17,AL17,AN17,AP17,AR17,AT17,AV17,AX17,AZ17,BB17,BD17,BF17,BH17)&gt;0,MIN(B17,D17,F17,H17,J17,L17,N17,P17,R17,T17,V17,X17,Z17,AB17,AD17,AF17,AH17,AJ17,AL17,AN17,AP17,AR17,AT17,AV17,AX17,AZ17,BB17,BD17,BF17,BH17),"")</f>
        <v>30.875576036866359</v>
      </c>
      <c r="BN17" s="183" t="str">
        <f>IF(COUNT(BM17)&gt;0,"–","?")</f>
        <v>–</v>
      </c>
      <c r="BO17" s="184">
        <f>IF(SUM(B17,D17,F17,H17,J17,L17,N17,P17,R17,T17,V17,X17,Z17,AB17,AD17,AF17,AH17,AJ17,AL17,AN17,AP17,AR17,AT17,AV17,AX17,AZ17,BB17,BD17,BF17,BH17)&gt;0,MAX(B17,D17,F17,H17,J17,L17,N17,P17,R17,T17,V17,X17,Z17,AB17,AD17,AF17,AH17,AJ17,AL17,AN17,AP17,AR17,AT17,AV17,AX17,AZ17,BB17,BD17,BF17,BH17),"")</f>
        <v>42.372881355932208</v>
      </c>
      <c r="BP17" s="185" t="str">
        <f>IF(SUM(C17,E17,G17,I17,K17,M17,O17,Q17,S17,U17,W17,Y17,AA17,AC17,AE17,AG17,AI17,AK17,AM17,AO17,AQ17,AS17,AU17,AW17,AY17,BA17,BC17,BE17,BG17,BI17)&gt;0,MIN(C17,E17,G17,I17,K17,M17,O17,Q17,S17,U17,W17,Y17,AA17,AC17,AE17,AG17,AI17,AK17,AM17,AO17,AQ17,AS17,AU17,AW17,AY17,BA17,BC17,BE17,BG17,BI17),"")</f>
        <v/>
      </c>
      <c r="BQ17" s="186" t="s">
        <v>33</v>
      </c>
      <c r="BR17" s="187" t="str">
        <f>IF(SUM(C17,E17,G17,I17,K17,M17,O17,Q17,S17,U17,W17,Y17,AA17,AC17,AE17,AG17,AI17,AK17,AM17,AO17,AQ17,AS17,AU17,AW17,AY17,BA17,BC17,BE17,BG17,BI17)&gt;0,MAX(C17,E17,G17,I17,K17,M17,O17,Q17,S17,U17,W17,Y17,AA17,AC17,AE17,AG17,AI17,AK17,AM17,AO17,AQ17,AS17,AU17,AW17,AY17,BA17,BC17,BE17,BG17,BI17),"")</f>
        <v/>
      </c>
      <c r="BS17" s="188">
        <f>IF(SUM(B17,D17,F17,H17,J17,L17,N17,P17,R17,T17,V17,X17,Z17,AB17,AD17,AF17,AH17,AJ17,AL17,AN17,AP17,AR17,AT17,AV17,AX17,AZ17,BB17,BD17,BF17,BH17)&gt;0,AVERAGE(B17,D17,F17,H17,J17,L17,N17,P17,R17,T17,V17,X17,Z17,AB17,AD17,AF17,AH17,AJ17,AL17,AN17,AP17,AR17,AT17,AV17,AX17,AZ17,BB17,BD17,BF17,BH17),"?")</f>
        <v>35.177897357021045</v>
      </c>
      <c r="BT17" s="189" t="s">
        <v>33</v>
      </c>
      <c r="BU17" s="183">
        <f>IF(COUNT(B17,D17,F17,H17,J17,L17,N17,P17,R17,T17,V17,X17,Z17,AB17,AD17,AF17,AH17,AJ17,AL17,AN17,AP17,AR17,AT17,AV17,AX17,AZ17,BB17,BD17,BF17,BH17)&gt;1,STDEV(B17,D17,F17,H17,J17,L17,N17,P17,R17,T17,V17,X17,Z17,AB17,AD17,AF17,AH17,AJ17,AL17,AN17,AP17,AR17,AT17,AV17,AX17,AZ17,BB17,BD17,BF17,BH17),"?")</f>
        <v>2.6914745142895051</v>
      </c>
      <c r="BV17" s="190" t="s">
        <v>33</v>
      </c>
      <c r="BW17" s="183" t="str">
        <f>IF(COUNT(B17)&gt;0,B17,"?")</f>
        <v>?</v>
      </c>
      <c r="BX17" s="191" t="s">
        <v>33</v>
      </c>
    </row>
    <row r="18" spans="1:76" x14ac:dyDescent="0.3">
      <c r="A18" s="9" t="s">
        <v>108</v>
      </c>
      <c r="B18" s="123"/>
      <c r="C18" s="124" t="str">
        <f t="shared" si="44"/>
        <v/>
      </c>
      <c r="D18" s="10">
        <v>23.4</v>
      </c>
      <c r="E18" s="19">
        <f t="shared" si="45"/>
        <v>46.153846153846153</v>
      </c>
      <c r="F18" s="10">
        <v>24</v>
      </c>
      <c r="G18" s="19">
        <f t="shared" si="46"/>
        <v>43.243243243243242</v>
      </c>
      <c r="H18" s="10"/>
      <c r="I18" s="19" t="str">
        <f t="shared" si="47"/>
        <v/>
      </c>
      <c r="J18" s="10"/>
      <c r="K18" s="19" t="str">
        <f t="shared" si="48"/>
        <v/>
      </c>
      <c r="L18" s="10"/>
      <c r="M18" s="19" t="str">
        <f t="shared" si="49"/>
        <v/>
      </c>
      <c r="N18" s="10">
        <v>19.100000000000001</v>
      </c>
      <c r="O18" s="19">
        <f t="shared" si="50"/>
        <v>38.900203665987782</v>
      </c>
      <c r="P18" s="10">
        <v>18.8</v>
      </c>
      <c r="Q18" s="19">
        <f t="shared" si="51"/>
        <v>35.140186915887853</v>
      </c>
      <c r="R18" s="10">
        <v>17.399999999999999</v>
      </c>
      <c r="S18" s="19">
        <f t="shared" si="52"/>
        <v>31.521739130434778</v>
      </c>
      <c r="T18" s="10">
        <v>19.8</v>
      </c>
      <c r="U18" s="19">
        <f t="shared" si="53"/>
        <v>38.223938223938227</v>
      </c>
      <c r="V18" s="10">
        <v>18.3</v>
      </c>
      <c r="W18" s="19">
        <f t="shared" si="54"/>
        <v>33.826247689463955</v>
      </c>
      <c r="X18" s="10">
        <v>19.3</v>
      </c>
      <c r="Y18" s="19">
        <f t="shared" si="55"/>
        <v>39.148073022312381</v>
      </c>
      <c r="Z18" s="10">
        <v>17.899999999999999</v>
      </c>
      <c r="AA18" s="19">
        <f t="shared" si="56"/>
        <v>38.247863247863243</v>
      </c>
      <c r="AB18" s="10">
        <v>21</v>
      </c>
      <c r="AC18" s="19">
        <f t="shared" si="57"/>
        <v>41.501976284584977</v>
      </c>
      <c r="AD18" s="10">
        <v>20.399999999999999</v>
      </c>
      <c r="AE18" s="19">
        <f t="shared" si="58"/>
        <v>41.632653061224488</v>
      </c>
      <c r="AF18" s="10">
        <v>19.8</v>
      </c>
      <c r="AG18" s="19">
        <f t="shared" si="59"/>
        <v>38.671875</v>
      </c>
      <c r="AH18" s="10">
        <v>26.5</v>
      </c>
      <c r="AI18" s="19">
        <f t="shared" si="60"/>
        <v>41.40625</v>
      </c>
      <c r="AJ18" s="10">
        <v>20.2</v>
      </c>
      <c r="AK18" s="19">
        <f t="shared" si="61"/>
        <v>36.928702010968919</v>
      </c>
      <c r="AL18" s="10">
        <v>21.4</v>
      </c>
      <c r="AM18" s="19">
        <f t="shared" si="62"/>
        <v>40.839694656488547</v>
      </c>
      <c r="AN18" s="10">
        <v>15.3</v>
      </c>
      <c r="AO18" s="19">
        <f t="shared" si="63"/>
        <v>31.097560975609756</v>
      </c>
      <c r="AP18" s="10">
        <v>25.4</v>
      </c>
      <c r="AQ18" s="19">
        <f t="shared" si="64"/>
        <v>44.02079722703639</v>
      </c>
      <c r="AR18" s="10">
        <v>19.3</v>
      </c>
      <c r="AS18" s="19">
        <f t="shared" si="65"/>
        <v>32.76740237691002</v>
      </c>
      <c r="AT18" s="10">
        <v>18.3</v>
      </c>
      <c r="AU18" s="19">
        <f t="shared" si="66"/>
        <v>36.381709741550701</v>
      </c>
      <c r="AV18" s="10">
        <v>23.3</v>
      </c>
      <c r="AW18" s="19">
        <f t="shared" si="67"/>
        <v>41.756272401433698</v>
      </c>
      <c r="AX18" s="10">
        <v>20.3</v>
      </c>
      <c r="AY18" s="19">
        <f t="shared" si="68"/>
        <v>39.03846153846154</v>
      </c>
      <c r="AZ18" s="10">
        <v>19.5</v>
      </c>
      <c r="BA18" s="19">
        <f t="shared" si="69"/>
        <v>37.572254335260119</v>
      </c>
      <c r="BB18" s="10"/>
      <c r="BC18" s="19" t="str">
        <f t="shared" si="70"/>
        <v/>
      </c>
      <c r="BD18" s="10"/>
      <c r="BE18" s="19" t="str">
        <f t="shared" si="71"/>
        <v/>
      </c>
      <c r="BF18" s="10"/>
      <c r="BG18" s="19" t="str">
        <f t="shared" si="72"/>
        <v/>
      </c>
      <c r="BH18" s="10"/>
      <c r="BI18" s="19" t="str">
        <f t="shared" si="73"/>
        <v/>
      </c>
      <c r="BK18" s="11" t="str">
        <f t="shared" si="0"/>
        <v xml:space="preserve">     Internel primary branch</v>
      </c>
      <c r="BL18" s="12">
        <f t="shared" si="2"/>
        <v>22</v>
      </c>
      <c r="BM18" s="39">
        <f t="shared" si="1"/>
        <v>15.3</v>
      </c>
      <c r="BN18" s="13" t="str">
        <f t="shared" si="3"/>
        <v>–</v>
      </c>
      <c r="BO18" s="40">
        <f t="shared" si="4"/>
        <v>26.5</v>
      </c>
      <c r="BP18" s="41">
        <f t="shared" si="5"/>
        <v>31.097560975609756</v>
      </c>
      <c r="BQ18" s="14" t="str">
        <f t="shared" si="10"/>
        <v>–</v>
      </c>
      <c r="BR18" s="42">
        <f t="shared" si="6"/>
        <v>46.153846153846153</v>
      </c>
      <c r="BS18" s="43">
        <f t="shared" si="7"/>
        <v>20.395454545454548</v>
      </c>
      <c r="BT18" s="44">
        <f t="shared" si="11"/>
        <v>38.546406859204851</v>
      </c>
      <c r="BU18" s="13">
        <f t="shared" si="8"/>
        <v>2.6927552313440244</v>
      </c>
      <c r="BV18" s="45">
        <f t="shared" si="12"/>
        <v>3.9833233620562831</v>
      </c>
      <c r="BW18" s="13" t="str">
        <f t="shared" si="9"/>
        <v>?</v>
      </c>
      <c r="BX18" s="14" t="str">
        <f t="shared" si="13"/>
        <v>?</v>
      </c>
    </row>
    <row r="19" spans="1:76" x14ac:dyDescent="0.3">
      <c r="A19" s="9" t="s">
        <v>109</v>
      </c>
      <c r="B19" s="123"/>
      <c r="C19" s="124" t="str">
        <f t="shared" si="44"/>
        <v/>
      </c>
      <c r="D19" s="10">
        <v>7.6</v>
      </c>
      <c r="E19" s="19">
        <f t="shared" si="45"/>
        <v>14.990138067061142</v>
      </c>
      <c r="F19" s="10">
        <v>8.6</v>
      </c>
      <c r="G19" s="19">
        <f t="shared" si="46"/>
        <v>15.495495495495495</v>
      </c>
      <c r="H19" s="10"/>
      <c r="I19" s="19" t="str">
        <f t="shared" si="47"/>
        <v/>
      </c>
      <c r="J19" s="10">
        <v>6.6</v>
      </c>
      <c r="K19" s="19">
        <f t="shared" si="48"/>
        <v>13.360323886639675</v>
      </c>
      <c r="L19" s="10"/>
      <c r="M19" s="19" t="str">
        <f t="shared" si="49"/>
        <v/>
      </c>
      <c r="N19" s="10">
        <v>6.1</v>
      </c>
      <c r="O19" s="19">
        <f t="shared" si="50"/>
        <v>12.423625254582484</v>
      </c>
      <c r="P19" s="10">
        <v>8</v>
      </c>
      <c r="Q19" s="19">
        <f t="shared" si="51"/>
        <v>14.953271028037381</v>
      </c>
      <c r="R19" s="10">
        <v>7.4</v>
      </c>
      <c r="S19" s="19">
        <f t="shared" si="52"/>
        <v>13.405797101449277</v>
      </c>
      <c r="T19" s="10">
        <v>6.9</v>
      </c>
      <c r="U19" s="19">
        <f t="shared" si="53"/>
        <v>13.320463320463322</v>
      </c>
      <c r="V19" s="10">
        <v>7.4</v>
      </c>
      <c r="W19" s="19">
        <f t="shared" si="54"/>
        <v>13.67837338262477</v>
      </c>
      <c r="X19" s="10">
        <v>5.5</v>
      </c>
      <c r="Y19" s="19">
        <f t="shared" si="55"/>
        <v>11.156186612576066</v>
      </c>
      <c r="Z19" s="10">
        <v>6.2</v>
      </c>
      <c r="AA19" s="19">
        <f t="shared" si="56"/>
        <v>13.247863247863249</v>
      </c>
      <c r="AB19" s="10">
        <v>5.8</v>
      </c>
      <c r="AC19" s="19">
        <f t="shared" si="57"/>
        <v>11.462450592885375</v>
      </c>
      <c r="AD19" s="10">
        <v>6.4</v>
      </c>
      <c r="AE19" s="19">
        <f t="shared" si="58"/>
        <v>13.061224489795919</v>
      </c>
      <c r="AF19" s="10">
        <v>6.6</v>
      </c>
      <c r="AG19" s="19">
        <f t="shared" si="59"/>
        <v>12.890624999999996</v>
      </c>
      <c r="AH19" s="10">
        <v>9.6</v>
      </c>
      <c r="AI19" s="19">
        <f t="shared" si="60"/>
        <v>15</v>
      </c>
      <c r="AJ19" s="10">
        <v>8.8000000000000007</v>
      </c>
      <c r="AK19" s="19">
        <f t="shared" si="61"/>
        <v>16.087751371115175</v>
      </c>
      <c r="AL19" s="10">
        <v>8.3000000000000007</v>
      </c>
      <c r="AM19" s="19">
        <f t="shared" si="62"/>
        <v>15.83969465648855</v>
      </c>
      <c r="AN19" s="10">
        <v>6.5</v>
      </c>
      <c r="AO19" s="19">
        <f t="shared" si="63"/>
        <v>13.211382113821138</v>
      </c>
      <c r="AP19" s="10">
        <v>8.9</v>
      </c>
      <c r="AQ19" s="19">
        <f t="shared" si="64"/>
        <v>15.424610051993067</v>
      </c>
      <c r="AR19" s="10">
        <v>8.1999999999999993</v>
      </c>
      <c r="AS19" s="19">
        <f t="shared" si="65"/>
        <v>13.921901528013581</v>
      </c>
      <c r="AT19" s="10">
        <v>7.6</v>
      </c>
      <c r="AU19" s="19">
        <f t="shared" si="66"/>
        <v>15.109343936381711</v>
      </c>
      <c r="AV19" s="10">
        <v>8.5</v>
      </c>
      <c r="AW19" s="19">
        <f t="shared" si="67"/>
        <v>15.232974910394265</v>
      </c>
      <c r="AX19" s="10">
        <v>7.2</v>
      </c>
      <c r="AY19" s="19">
        <f t="shared" si="68"/>
        <v>13.846153846153847</v>
      </c>
      <c r="AZ19" s="10">
        <v>7</v>
      </c>
      <c r="BA19" s="19">
        <f t="shared" si="69"/>
        <v>13.48747591522158</v>
      </c>
      <c r="BB19" s="10"/>
      <c r="BC19" s="19" t="str">
        <f t="shared" si="70"/>
        <v/>
      </c>
      <c r="BD19" s="10"/>
      <c r="BE19" s="19" t="str">
        <f t="shared" si="71"/>
        <v/>
      </c>
      <c r="BF19" s="10"/>
      <c r="BG19" s="19" t="str">
        <f t="shared" si="72"/>
        <v/>
      </c>
      <c r="BH19" s="10"/>
      <c r="BI19" s="19" t="str">
        <f t="shared" si="73"/>
        <v/>
      </c>
      <c r="BK19" s="11" t="str">
        <f t="shared" si="0"/>
        <v xml:space="preserve">     Internal secondary branch</v>
      </c>
      <c r="BL19" s="12">
        <f t="shared" si="2"/>
        <v>23</v>
      </c>
      <c r="BM19" s="39">
        <f t="shared" si="1"/>
        <v>5.5</v>
      </c>
      <c r="BN19" s="13" t="str">
        <f t="shared" si="3"/>
        <v>–</v>
      </c>
      <c r="BO19" s="40">
        <f t="shared" si="4"/>
        <v>9.6</v>
      </c>
      <c r="BP19" s="41">
        <f t="shared" si="5"/>
        <v>11.156186612576066</v>
      </c>
      <c r="BQ19" s="14" t="str">
        <f t="shared" si="10"/>
        <v>–</v>
      </c>
      <c r="BR19" s="42">
        <f t="shared" si="6"/>
        <v>16.087751371115175</v>
      </c>
      <c r="BS19" s="43">
        <f t="shared" si="7"/>
        <v>7.3782608695652154</v>
      </c>
      <c r="BT19" s="44">
        <f t="shared" si="11"/>
        <v>13.939440252567699</v>
      </c>
      <c r="BU19" s="13">
        <f t="shared" si="8"/>
        <v>1.0958419435381275</v>
      </c>
      <c r="BV19" s="45">
        <f t="shared" si="12"/>
        <v>1.3398740663050306</v>
      </c>
      <c r="BW19" s="13" t="str">
        <f t="shared" si="9"/>
        <v>?</v>
      </c>
      <c r="BX19" s="14" t="str">
        <f t="shared" si="13"/>
        <v>?</v>
      </c>
    </row>
    <row r="20" spans="1:76" x14ac:dyDescent="0.3">
      <c r="A20" s="9" t="s">
        <v>46</v>
      </c>
      <c r="B20" s="128" t="str">
        <f>IF(AND((B18&gt;0),(B19&gt;0)),(B19/B18*100),"")</f>
        <v/>
      </c>
      <c r="C20" s="19" t="s">
        <v>33</v>
      </c>
      <c r="D20" s="128">
        <f>IF(AND((D18&gt;0),(D19&gt;0)),(D19/D18*100),"")</f>
        <v>32.478632478632477</v>
      </c>
      <c r="E20" s="19" t="s">
        <v>33</v>
      </c>
      <c r="F20" s="128">
        <f t="shared" ref="F20" si="102">IF(AND((F18&gt;0),(F19&gt;0)),(F19/F18*100),"")</f>
        <v>35.833333333333336</v>
      </c>
      <c r="G20" s="19" t="s">
        <v>33</v>
      </c>
      <c r="H20" s="128" t="str">
        <f t="shared" ref="H20" si="103">IF(AND((H18&gt;0),(H19&gt;0)),(H19/H18*100),"")</f>
        <v/>
      </c>
      <c r="I20" s="19" t="s">
        <v>33</v>
      </c>
      <c r="J20" s="128" t="str">
        <f t="shared" ref="J20" si="104">IF(AND((J18&gt;0),(J19&gt;0)),(J19/J18*100),"")</f>
        <v/>
      </c>
      <c r="K20" s="19" t="s">
        <v>33</v>
      </c>
      <c r="L20" s="128" t="str">
        <f t="shared" ref="L20" si="105">IF(AND((L18&gt;0),(L19&gt;0)),(L19/L18*100),"")</f>
        <v/>
      </c>
      <c r="M20" s="19" t="s">
        <v>33</v>
      </c>
      <c r="N20" s="128">
        <f t="shared" ref="N20" si="106">IF(AND((N18&gt;0),(N19&gt;0)),(N19/N18*100),"")</f>
        <v>31.937172774869104</v>
      </c>
      <c r="O20" s="19" t="s">
        <v>33</v>
      </c>
      <c r="P20" s="128">
        <f t="shared" ref="P20" si="107">IF(AND((P18&gt;0),(P19&gt;0)),(P19/P18*100),"")</f>
        <v>42.553191489361701</v>
      </c>
      <c r="Q20" s="19" t="s">
        <v>33</v>
      </c>
      <c r="R20" s="128">
        <f t="shared" ref="R20" si="108">IF(AND((R18&gt;0),(R19&gt;0)),(R19/R18*100),"")</f>
        <v>42.52873563218391</v>
      </c>
      <c r="S20" s="19" t="s">
        <v>33</v>
      </c>
      <c r="T20" s="128">
        <f t="shared" ref="T20" si="109">IF(AND((T18&gt;0),(T19&gt;0)),(T19/T18*100),"")</f>
        <v>34.848484848484851</v>
      </c>
      <c r="U20" s="19" t="s">
        <v>33</v>
      </c>
      <c r="V20" s="128">
        <f t="shared" ref="V20" si="110">IF(AND((V18&gt;0),(V19&gt;0)),(V19/V18*100),"")</f>
        <v>40.437158469945359</v>
      </c>
      <c r="W20" s="19" t="s">
        <v>33</v>
      </c>
      <c r="X20" s="128">
        <f t="shared" ref="X20" si="111">IF(AND((X18&gt;0),(X19&gt;0)),(X19/X18*100),"")</f>
        <v>28.497409326424872</v>
      </c>
      <c r="Y20" s="19" t="s">
        <v>33</v>
      </c>
      <c r="Z20" s="128">
        <f t="shared" ref="Z20" si="112">IF(AND((Z18&gt;0),(Z19&gt;0)),(Z19/Z18*100),"")</f>
        <v>34.63687150837989</v>
      </c>
      <c r="AA20" s="19" t="s">
        <v>33</v>
      </c>
      <c r="AB20" s="128">
        <f t="shared" ref="AB20" si="113">IF(AND((AB18&gt;0),(AB19&gt;0)),(AB19/AB18*100),"")</f>
        <v>27.61904761904762</v>
      </c>
      <c r="AC20" s="19" t="s">
        <v>33</v>
      </c>
      <c r="AD20" s="128">
        <f t="shared" ref="AD20" si="114">IF(AND((AD18&gt;0),(AD19&gt;0)),(AD19/AD18*100),"")</f>
        <v>31.372549019607849</v>
      </c>
      <c r="AE20" s="19" t="s">
        <v>33</v>
      </c>
      <c r="AF20" s="128">
        <f t="shared" ref="AF20" si="115">IF(AND((AF18&gt;0),(AF19&gt;0)),(AF19/AF18*100),"")</f>
        <v>33.333333333333329</v>
      </c>
      <c r="AG20" s="19" t="s">
        <v>33</v>
      </c>
      <c r="AH20" s="128">
        <f t="shared" ref="AH20" si="116">IF(AND((AH18&gt;0),(AH19&gt;0)),(AH19/AH18*100),"")</f>
        <v>36.226415094339622</v>
      </c>
      <c r="AI20" s="19" t="s">
        <v>33</v>
      </c>
      <c r="AJ20" s="128">
        <f t="shared" ref="AJ20" si="117">IF(AND((AJ18&gt;0),(AJ19&gt;0)),(AJ19/AJ18*100),"")</f>
        <v>43.564356435643568</v>
      </c>
      <c r="AK20" s="19" t="s">
        <v>33</v>
      </c>
      <c r="AL20" s="128">
        <f t="shared" ref="AL20" si="118">IF(AND((AL18&gt;0),(AL19&gt;0)),(AL19/AL18*100),"")</f>
        <v>38.78504672897197</v>
      </c>
      <c r="AM20" s="19" t="s">
        <v>33</v>
      </c>
      <c r="AN20" s="128">
        <f t="shared" ref="AN20" si="119">IF(AND((AN18&gt;0),(AN19&gt;0)),(AN19/AN18*100),"")</f>
        <v>42.483660130718953</v>
      </c>
      <c r="AO20" s="19" t="s">
        <v>33</v>
      </c>
      <c r="AP20" s="128">
        <f t="shared" ref="AP20" si="120">IF(AND((AP18&gt;0),(AP19&gt;0)),(AP19/AP18*100),"")</f>
        <v>35.039370078740163</v>
      </c>
      <c r="AQ20" s="19" t="s">
        <v>33</v>
      </c>
      <c r="AR20" s="128">
        <f t="shared" ref="AR20" si="121">IF(AND((AR18&gt;0),(AR19&gt;0)),(AR19/AR18*100),"")</f>
        <v>42.487046632124347</v>
      </c>
      <c r="AS20" s="19" t="s">
        <v>33</v>
      </c>
      <c r="AT20" s="128">
        <f t="shared" ref="AT20" si="122">IF(AND((AT18&gt;0),(AT19&gt;0)),(AT19/AT18*100),"")</f>
        <v>41.530054644808736</v>
      </c>
      <c r="AU20" s="19" t="s">
        <v>33</v>
      </c>
      <c r="AV20" s="128">
        <f t="shared" ref="AV20" si="123">IF(AND((AV18&gt;0),(AV19&gt;0)),(AV19/AV18*100),"")</f>
        <v>36.480686695278969</v>
      </c>
      <c r="AW20" s="19" t="s">
        <v>33</v>
      </c>
      <c r="AX20" s="128">
        <f t="shared" ref="AX20" si="124">IF(AND((AX18&gt;0),(AX19&gt;0)),(AX19/AX18*100),"")</f>
        <v>35.467980295566505</v>
      </c>
      <c r="AY20" s="19" t="s">
        <v>33</v>
      </c>
      <c r="AZ20" s="128">
        <f t="shared" ref="AZ20" si="125">IF(AND((AZ18&gt;0),(AZ19&gt;0)),(AZ19/AZ18*100),"")</f>
        <v>35.897435897435898</v>
      </c>
      <c r="BA20" s="19" t="s">
        <v>33</v>
      </c>
      <c r="BB20" s="128" t="str">
        <f t="shared" ref="BB20" si="126">IF(AND((BB18&gt;0),(BB19&gt;0)),(BB19/BB18*100),"")</f>
        <v/>
      </c>
      <c r="BC20" s="19" t="s">
        <v>33</v>
      </c>
      <c r="BD20" s="128" t="str">
        <f t="shared" ref="BD20" si="127">IF(AND((BD18&gt;0),(BD19&gt;0)),(BD19/BD18*100),"")</f>
        <v/>
      </c>
      <c r="BE20" s="19" t="s">
        <v>33</v>
      </c>
      <c r="BF20" s="128" t="str">
        <f t="shared" ref="BF20" si="128">IF(AND((BF18&gt;0),(BF19&gt;0)),(BF19/BF18*100),"")</f>
        <v/>
      </c>
      <c r="BG20" s="19" t="s">
        <v>33</v>
      </c>
      <c r="BH20" s="128" t="str">
        <f t="shared" ref="BH20" si="129">IF(AND((BH18&gt;0),(BH19&gt;0)),(BH19/BH18*100),"")</f>
        <v/>
      </c>
      <c r="BI20" s="19" t="s">
        <v>33</v>
      </c>
      <c r="BK20" s="11" t="str">
        <f>A20</f>
        <v xml:space="preserve">     Internal secondary/primary branch</v>
      </c>
      <c r="BL20" s="12">
        <f t="shared" si="2"/>
        <v>22</v>
      </c>
      <c r="BM20" s="182">
        <f t="shared" si="1"/>
        <v>27.61904761904762</v>
      </c>
      <c r="BN20" s="192" t="str">
        <f t="shared" si="3"/>
        <v>–</v>
      </c>
      <c r="BO20" s="184">
        <f t="shared" si="4"/>
        <v>43.564356435643568</v>
      </c>
      <c r="BP20" s="193" t="str">
        <f t="shared" si="5"/>
        <v/>
      </c>
      <c r="BQ20" s="194" t="s">
        <v>33</v>
      </c>
      <c r="BR20" s="195" t="str">
        <f t="shared" si="6"/>
        <v/>
      </c>
      <c r="BS20" s="188">
        <f t="shared" si="7"/>
        <v>36.547180566692411</v>
      </c>
      <c r="BT20" s="196" t="s">
        <v>33</v>
      </c>
      <c r="BU20" s="183">
        <f t="shared" si="8"/>
        <v>4.7158196706398101</v>
      </c>
      <c r="BV20" s="197" t="s">
        <v>33</v>
      </c>
      <c r="BW20" s="183" t="str">
        <f t="shared" si="9"/>
        <v>?</v>
      </c>
      <c r="BX20" s="198" t="s">
        <v>33</v>
      </c>
    </row>
    <row r="21" spans="1:76" x14ac:dyDescent="0.3">
      <c r="A21" s="20" t="s">
        <v>47</v>
      </c>
      <c r="B21" s="121"/>
      <c r="C21" s="122"/>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47"/>
      <c r="AF21" s="24"/>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47"/>
      <c r="BK21" s="11" t="str">
        <f t="shared" si="0"/>
        <v>Claw 2 heights</v>
      </c>
      <c r="BL21" s="12"/>
      <c r="BM21" s="39"/>
      <c r="BN21" s="13"/>
      <c r="BO21" s="40"/>
      <c r="BP21" s="41"/>
      <c r="BQ21" s="14"/>
      <c r="BR21" s="42"/>
      <c r="BS21" s="43"/>
      <c r="BT21" s="44"/>
      <c r="BU21" s="13"/>
      <c r="BV21" s="45"/>
      <c r="BW21" s="13"/>
      <c r="BX21" s="14"/>
    </row>
    <row r="22" spans="1:76" x14ac:dyDescent="0.3">
      <c r="A22" s="9" t="s">
        <v>44</v>
      </c>
      <c r="B22" s="123"/>
      <c r="C22" s="124" t="str">
        <f t="shared" ref="C22:C26" si="130">IF(AND((B22&gt;0),(B$5&gt;0)),(B22/B$5*100),"")</f>
        <v/>
      </c>
      <c r="D22" s="10">
        <v>24.5</v>
      </c>
      <c r="E22" s="19">
        <f t="shared" ref="E22:E26" si="131">IF(AND((D22&gt;0),(D$5&gt;0)),(D22/D$5*100),"")</f>
        <v>48.323471400394475</v>
      </c>
      <c r="F22" s="10">
        <v>24.9</v>
      </c>
      <c r="G22" s="19">
        <f t="shared" ref="G22:G26" si="132">IF(AND((F22&gt;0),(F$5&gt;0)),(F22/F$5*100),"")</f>
        <v>44.864864864864863</v>
      </c>
      <c r="H22" s="10"/>
      <c r="I22" s="19" t="str">
        <f t="shared" ref="I22:I26" si="133">IF(AND((H22&gt;0),(H$5&gt;0)),(H22/H$5*100),"")</f>
        <v/>
      </c>
      <c r="J22" s="10">
        <v>18.600000000000001</v>
      </c>
      <c r="K22" s="19">
        <f t="shared" ref="K22:K26" si="134">IF(AND((J22&gt;0),(J$5&gt;0)),(J22/J$5*100),"")</f>
        <v>37.651821862348186</v>
      </c>
      <c r="L22" s="10">
        <v>23.4</v>
      </c>
      <c r="M22" s="19">
        <f t="shared" ref="M22:M26" si="135">IF(AND((L22&gt;0),(L$5&gt;0)),(L22/L$5*100),"")</f>
        <v>44.999999999999993</v>
      </c>
      <c r="N22" s="10">
        <v>20.9</v>
      </c>
      <c r="O22" s="19">
        <f t="shared" ref="O22:O26" si="136">IF(AND((N22&gt;0),(N$5&gt;0)),(N22/N$5*100),"")</f>
        <v>42.566191446028512</v>
      </c>
      <c r="P22" s="10">
        <v>22.3</v>
      </c>
      <c r="Q22" s="19">
        <f t="shared" ref="Q22:Q26" si="137">IF(AND((P22&gt;0),(P$5&gt;0)),(P22/P$5*100),"")</f>
        <v>41.682242990654203</v>
      </c>
      <c r="R22" s="10">
        <v>22.4</v>
      </c>
      <c r="S22" s="19">
        <f t="shared" ref="S22:S26" si="138">IF(AND((R22&gt;0),(R$5&gt;0)),(R22/R$5*100),"")</f>
        <v>40.579710144927532</v>
      </c>
      <c r="T22" s="10">
        <v>21</v>
      </c>
      <c r="U22" s="19">
        <f t="shared" ref="U22:U26" si="139">IF(AND((T22&gt;0),(T$5&gt;0)),(T22/T$5*100),"")</f>
        <v>40.54054054054054</v>
      </c>
      <c r="V22" s="10">
        <v>22.3</v>
      </c>
      <c r="W22" s="19">
        <f t="shared" ref="W22:W26" si="140">IF(AND((V22&gt;0),(V$5&gt;0)),(V22/V$5*100),"")</f>
        <v>41.219963031423291</v>
      </c>
      <c r="X22" s="10">
        <v>19.8</v>
      </c>
      <c r="Y22" s="19">
        <f t="shared" ref="Y22:Y26" si="141">IF(AND((X22&gt;0),(X$5&gt;0)),(X22/X$5*100),"")</f>
        <v>40.162271805273839</v>
      </c>
      <c r="Z22" s="10">
        <v>21.2</v>
      </c>
      <c r="AA22" s="19">
        <f t="shared" ref="AA22:AA26" si="142">IF(AND((Z22&gt;0),(Z$5&gt;0)),(Z22/Z$5*100),"")</f>
        <v>45.299145299145302</v>
      </c>
      <c r="AB22" s="10">
        <v>21.7</v>
      </c>
      <c r="AC22" s="19">
        <f t="shared" ref="AC22:AC26" si="143">IF(AND((AB22&gt;0),(AB$5&gt;0)),(AB22/AB$5*100),"")</f>
        <v>42.885375494071141</v>
      </c>
      <c r="AD22" s="10">
        <v>21.8</v>
      </c>
      <c r="AE22" s="19">
        <f t="shared" ref="AE22:AE26" si="144">IF(AND((AD22&gt;0),(AD$5&gt;0)),(AD22/AD$5*100),"")</f>
        <v>44.489795918367349</v>
      </c>
      <c r="AF22" s="10">
        <v>21.5</v>
      </c>
      <c r="AG22" s="19">
        <f t="shared" ref="AG22:AG26" si="145">IF(AND((AF22&gt;0),(AF$5&gt;0)),(AF22/AF$5*100),"")</f>
        <v>41.9921875</v>
      </c>
      <c r="AH22" s="10">
        <v>27.3</v>
      </c>
      <c r="AI22" s="19">
        <f t="shared" ref="AI22:AI26" si="146">IF(AND((AH22&gt;0),(AH$5&gt;0)),(AH22/AH$5*100),"")</f>
        <v>42.65625</v>
      </c>
      <c r="AJ22" s="10">
        <v>24.6</v>
      </c>
      <c r="AK22" s="19">
        <f t="shared" ref="AK22:AK26" si="147">IF(AND((AJ22&gt;0),(AJ$5&gt;0)),(AJ22/AJ$5*100),"")</f>
        <v>44.972577696526514</v>
      </c>
      <c r="AL22" s="10">
        <v>21.8</v>
      </c>
      <c r="AM22" s="19">
        <f t="shared" ref="AM22:AM26" si="148">IF(AND((AL22&gt;0),(AL$5&gt;0)),(AL22/AL$5*100),"")</f>
        <v>41.603053435114504</v>
      </c>
      <c r="AN22" s="10">
        <v>18.399999999999999</v>
      </c>
      <c r="AO22" s="19">
        <f t="shared" ref="AO22:AO26" si="149">IF(AND((AN22&gt;0),(AN$5&gt;0)),(AN22/AN$5*100),"")</f>
        <v>37.39837398373983</v>
      </c>
      <c r="AP22" s="10">
        <v>25.2</v>
      </c>
      <c r="AQ22" s="19">
        <f t="shared" ref="AQ22:AQ26" si="150">IF(AND((AP22&gt;0),(AP$5&gt;0)),(AP22/AP$5*100),"")</f>
        <v>43.67417677642981</v>
      </c>
      <c r="AR22" s="10">
        <v>20.2</v>
      </c>
      <c r="AS22" s="19">
        <f t="shared" ref="AS22:AS26" si="151">IF(AND((AR22&gt;0),(AR$5&gt;0)),(AR22/AR$5*100),"")</f>
        <v>34.295415959252971</v>
      </c>
      <c r="AT22" s="10">
        <v>20.9</v>
      </c>
      <c r="AU22" s="19">
        <f t="shared" ref="AU22:AU26" si="152">IF(AND((AT22&gt;0),(AT$5&gt;0)),(AT22/AT$5*100),"")</f>
        <v>41.550695825049701</v>
      </c>
      <c r="AV22" s="10">
        <v>22.7</v>
      </c>
      <c r="AW22" s="19">
        <f t="shared" ref="AW22:AW26" si="153">IF(AND((AV22&gt;0),(AV$5&gt;0)),(AV22/AV$5*100),"")</f>
        <v>40.681003584229394</v>
      </c>
      <c r="AX22" s="10">
        <v>22.4</v>
      </c>
      <c r="AY22" s="19">
        <f t="shared" ref="AY22:AY26" si="154">IF(AND((AX22&gt;0),(AX$5&gt;0)),(AX22/AX$5*100),"")</f>
        <v>43.076923076923073</v>
      </c>
      <c r="AZ22" s="10"/>
      <c r="BA22" s="19" t="str">
        <f t="shared" ref="BA22:BA26" si="155">IF(AND((AZ22&gt;0),(AZ$5&gt;0)),(AZ22/AZ$5*100),"")</f>
        <v/>
      </c>
      <c r="BB22" s="10"/>
      <c r="BC22" s="19" t="str">
        <f t="shared" ref="BC22:BC26" si="156">IF(AND((BB22&gt;0),(BB$5&gt;0)),(BB22/BB$5*100),"")</f>
        <v/>
      </c>
      <c r="BD22" s="10"/>
      <c r="BE22" s="19" t="str">
        <f t="shared" ref="BE22:BE26" si="157">IF(AND((BD22&gt;0),(BD$5&gt;0)),(BD22/BD$5*100),"")</f>
        <v/>
      </c>
      <c r="BF22" s="10"/>
      <c r="BG22" s="19" t="str">
        <f t="shared" ref="BG22:BG26" si="158">IF(AND((BF22&gt;0),(BF$5&gt;0)),(BF22/BF$5*100),"")</f>
        <v/>
      </c>
      <c r="BH22" s="10"/>
      <c r="BI22" s="19" t="str">
        <f t="shared" ref="BI22:BI26" si="159">IF(AND((BH22&gt;0),(BH$5&gt;0)),(BH22/BH$5*100),"")</f>
        <v/>
      </c>
      <c r="BK22" s="11" t="str">
        <f t="shared" si="0"/>
        <v xml:space="preserve">     External primary branch</v>
      </c>
      <c r="BL22" s="12">
        <f t="shared" si="2"/>
        <v>23</v>
      </c>
      <c r="BM22" s="39">
        <f t="shared" si="1"/>
        <v>18.399999999999999</v>
      </c>
      <c r="BN22" s="13" t="str">
        <f t="shared" si="3"/>
        <v>–</v>
      </c>
      <c r="BO22" s="40">
        <f t="shared" si="4"/>
        <v>27.3</v>
      </c>
      <c r="BP22" s="41">
        <f t="shared" si="5"/>
        <v>34.295415959252971</v>
      </c>
      <c r="BQ22" s="14" t="str">
        <f t="shared" si="10"/>
        <v>–</v>
      </c>
      <c r="BR22" s="42">
        <f t="shared" si="6"/>
        <v>48.323471400394475</v>
      </c>
      <c r="BS22" s="43">
        <f t="shared" si="7"/>
        <v>22.165217391304349</v>
      </c>
      <c r="BT22" s="44">
        <f t="shared" si="11"/>
        <v>42.050697940665437</v>
      </c>
      <c r="BU22" s="13">
        <f t="shared" si="8"/>
        <v>2.1229500691366794</v>
      </c>
      <c r="BV22" s="45">
        <f t="shared" si="12"/>
        <v>3.0024796205155462</v>
      </c>
      <c r="BW22" s="13" t="str">
        <f t="shared" si="9"/>
        <v>?</v>
      </c>
      <c r="BX22" s="14" t="str">
        <f t="shared" si="13"/>
        <v>?</v>
      </c>
    </row>
    <row r="23" spans="1:76" x14ac:dyDescent="0.3">
      <c r="A23" s="9" t="s">
        <v>43</v>
      </c>
      <c r="B23" s="123"/>
      <c r="C23" s="124" t="str">
        <f t="shared" si="130"/>
        <v/>
      </c>
      <c r="D23" s="10">
        <v>9.5</v>
      </c>
      <c r="E23" s="19">
        <f t="shared" si="131"/>
        <v>18.737672583826427</v>
      </c>
      <c r="F23" s="10">
        <v>8.8000000000000007</v>
      </c>
      <c r="G23" s="19">
        <f t="shared" si="132"/>
        <v>15.855855855855857</v>
      </c>
      <c r="H23" s="10"/>
      <c r="I23" s="19" t="str">
        <f t="shared" si="133"/>
        <v/>
      </c>
      <c r="J23" s="10">
        <v>6.5</v>
      </c>
      <c r="K23" s="19">
        <f t="shared" si="134"/>
        <v>13.157894736842104</v>
      </c>
      <c r="L23" s="10">
        <v>8.4</v>
      </c>
      <c r="M23" s="19">
        <f t="shared" si="135"/>
        <v>16.153846153846153</v>
      </c>
      <c r="N23" s="10">
        <v>7.6</v>
      </c>
      <c r="O23" s="19">
        <f t="shared" si="136"/>
        <v>15.478615071283095</v>
      </c>
      <c r="P23" s="10">
        <v>8</v>
      </c>
      <c r="Q23" s="19">
        <f t="shared" si="137"/>
        <v>14.953271028037381</v>
      </c>
      <c r="R23" s="10">
        <v>8.4</v>
      </c>
      <c r="S23" s="19">
        <f t="shared" si="138"/>
        <v>15.217391304347828</v>
      </c>
      <c r="T23" s="10">
        <v>8.1999999999999993</v>
      </c>
      <c r="U23" s="19">
        <f t="shared" si="139"/>
        <v>15.83011583011583</v>
      </c>
      <c r="V23" s="10">
        <v>7.7</v>
      </c>
      <c r="W23" s="19">
        <f t="shared" si="140"/>
        <v>14.232902033271719</v>
      </c>
      <c r="X23" s="10">
        <v>7.2</v>
      </c>
      <c r="Y23" s="19">
        <f t="shared" si="141"/>
        <v>14.604462474645032</v>
      </c>
      <c r="Z23" s="10">
        <v>7.2</v>
      </c>
      <c r="AA23" s="19">
        <f t="shared" si="142"/>
        <v>15.384615384615385</v>
      </c>
      <c r="AB23" s="10">
        <v>7.2</v>
      </c>
      <c r="AC23" s="19">
        <f t="shared" si="143"/>
        <v>14.229249011857709</v>
      </c>
      <c r="AD23" s="10">
        <v>7.7</v>
      </c>
      <c r="AE23" s="19">
        <f t="shared" si="144"/>
        <v>15.714285714285714</v>
      </c>
      <c r="AF23" s="10">
        <v>6.8</v>
      </c>
      <c r="AG23" s="19">
        <f t="shared" si="145"/>
        <v>13.28125</v>
      </c>
      <c r="AH23" s="10">
        <v>10.4</v>
      </c>
      <c r="AI23" s="19">
        <f t="shared" si="146"/>
        <v>16.25</v>
      </c>
      <c r="AJ23" s="10">
        <v>8.1999999999999993</v>
      </c>
      <c r="AK23" s="19">
        <f t="shared" si="147"/>
        <v>14.990859232175502</v>
      </c>
      <c r="AL23" s="10">
        <v>8.1999999999999993</v>
      </c>
      <c r="AM23" s="19">
        <f t="shared" si="148"/>
        <v>15.648854961832059</v>
      </c>
      <c r="AN23" s="10">
        <v>7.2</v>
      </c>
      <c r="AO23" s="19">
        <f t="shared" si="149"/>
        <v>14.634146341463413</v>
      </c>
      <c r="AP23" s="10">
        <v>10</v>
      </c>
      <c r="AQ23" s="19">
        <f t="shared" si="150"/>
        <v>17.331022530329289</v>
      </c>
      <c r="AR23" s="10">
        <v>8.9</v>
      </c>
      <c r="AS23" s="19">
        <f t="shared" si="151"/>
        <v>15.110356536502549</v>
      </c>
      <c r="AT23" s="10">
        <v>7.7</v>
      </c>
      <c r="AU23" s="19">
        <f t="shared" si="152"/>
        <v>15.308151093439365</v>
      </c>
      <c r="AV23" s="10">
        <v>9.1999999999999993</v>
      </c>
      <c r="AW23" s="19">
        <f t="shared" si="153"/>
        <v>16.487455197132618</v>
      </c>
      <c r="AX23" s="10">
        <v>7.9</v>
      </c>
      <c r="AY23" s="19">
        <f t="shared" si="154"/>
        <v>15.192307692307693</v>
      </c>
      <c r="AZ23" s="10"/>
      <c r="BA23" s="19" t="str">
        <f t="shared" si="155"/>
        <v/>
      </c>
      <c r="BB23" s="10"/>
      <c r="BC23" s="19" t="str">
        <f t="shared" si="156"/>
        <v/>
      </c>
      <c r="BD23" s="10"/>
      <c r="BE23" s="19" t="str">
        <f t="shared" si="157"/>
        <v/>
      </c>
      <c r="BF23" s="10"/>
      <c r="BG23" s="19" t="str">
        <f t="shared" si="158"/>
        <v/>
      </c>
      <c r="BH23" s="10"/>
      <c r="BI23" s="19" t="str">
        <f t="shared" si="159"/>
        <v/>
      </c>
      <c r="BK23" s="11" t="str">
        <f t="shared" si="0"/>
        <v xml:space="preserve">     External secondary branch</v>
      </c>
      <c r="BL23" s="12">
        <f t="shared" si="2"/>
        <v>23</v>
      </c>
      <c r="BM23" s="39">
        <f t="shared" si="1"/>
        <v>6.5</v>
      </c>
      <c r="BN23" s="13" t="str">
        <f t="shared" si="3"/>
        <v>–</v>
      </c>
      <c r="BO23" s="40">
        <f t="shared" si="4"/>
        <v>10.4</v>
      </c>
      <c r="BP23" s="41">
        <f t="shared" si="5"/>
        <v>13.157894736842104</v>
      </c>
      <c r="BQ23" s="14" t="str">
        <f t="shared" si="10"/>
        <v>–</v>
      </c>
      <c r="BR23" s="42">
        <f t="shared" si="6"/>
        <v>18.737672583826427</v>
      </c>
      <c r="BS23" s="43">
        <f t="shared" si="7"/>
        <v>8.1260869565217391</v>
      </c>
      <c r="BT23" s="44">
        <f t="shared" si="11"/>
        <v>15.381938294261424</v>
      </c>
      <c r="BU23" s="13">
        <f t="shared" si="8"/>
        <v>0.99234222071014888</v>
      </c>
      <c r="BV23" s="45">
        <f t="shared" si="12"/>
        <v>1.2041362590942535</v>
      </c>
      <c r="BW23" s="13" t="str">
        <f t="shared" si="9"/>
        <v>?</v>
      </c>
      <c r="BX23" s="14" t="str">
        <f t="shared" si="13"/>
        <v>?</v>
      </c>
    </row>
    <row r="24" spans="1:76" x14ac:dyDescent="0.3">
      <c r="A24" s="9" t="s">
        <v>45</v>
      </c>
      <c r="B24" s="128" t="str">
        <f>IF(AND((B22&gt;0),(B23&gt;0)),(B23/B22*100),"")</f>
        <v/>
      </c>
      <c r="C24" s="19" t="s">
        <v>33</v>
      </c>
      <c r="D24" s="128">
        <f>IF(AND((D22&gt;0),(D23&gt;0)),(D23/D22*100),"")</f>
        <v>38.775510204081634</v>
      </c>
      <c r="E24" s="19" t="s">
        <v>33</v>
      </c>
      <c r="F24" s="128">
        <f t="shared" ref="F24" si="160">IF(AND((F22&gt;0),(F23&gt;0)),(F23/F22*100),"")</f>
        <v>35.341365461847396</v>
      </c>
      <c r="G24" s="19" t="s">
        <v>33</v>
      </c>
      <c r="H24" s="128" t="str">
        <f t="shared" ref="H24" si="161">IF(AND((H22&gt;0),(H23&gt;0)),(H23/H22*100),"")</f>
        <v/>
      </c>
      <c r="I24" s="19" t="s">
        <v>33</v>
      </c>
      <c r="J24" s="128">
        <f t="shared" ref="J24" si="162">IF(AND((J22&gt;0),(J23&gt;0)),(J23/J22*100),"")</f>
        <v>34.946236559139784</v>
      </c>
      <c r="K24" s="19" t="s">
        <v>33</v>
      </c>
      <c r="L24" s="128">
        <f t="shared" ref="L24" si="163">IF(AND((L22&gt;0),(L23&gt;0)),(L23/L22*100),"")</f>
        <v>35.897435897435905</v>
      </c>
      <c r="M24" s="19" t="s">
        <v>33</v>
      </c>
      <c r="N24" s="128">
        <f t="shared" ref="N24" si="164">IF(AND((N22&gt;0),(N23&gt;0)),(N23/N22*100),"")</f>
        <v>36.363636363636367</v>
      </c>
      <c r="O24" s="19" t="s">
        <v>33</v>
      </c>
      <c r="P24" s="128">
        <f t="shared" ref="P24" si="165">IF(AND((P22&gt;0),(P23&gt;0)),(P23/P22*100),"")</f>
        <v>35.874439461883405</v>
      </c>
      <c r="Q24" s="19" t="s">
        <v>33</v>
      </c>
      <c r="R24" s="128">
        <f t="shared" ref="R24" si="166">IF(AND((R22&gt;0),(R23&gt;0)),(R23/R22*100),"")</f>
        <v>37.500000000000007</v>
      </c>
      <c r="S24" s="19" t="s">
        <v>33</v>
      </c>
      <c r="T24" s="128">
        <f t="shared" ref="T24" si="167">IF(AND((T22&gt;0),(T23&gt;0)),(T23/T22*100),"")</f>
        <v>39.047619047619044</v>
      </c>
      <c r="U24" s="19" t="s">
        <v>33</v>
      </c>
      <c r="V24" s="128">
        <f t="shared" ref="V24" si="168">IF(AND((V22&gt;0),(V23&gt;0)),(V23/V22*100),"")</f>
        <v>34.529147982062781</v>
      </c>
      <c r="W24" s="19" t="s">
        <v>33</v>
      </c>
      <c r="X24" s="128">
        <f t="shared" ref="X24" si="169">IF(AND((X22&gt;0),(X23&gt;0)),(X23/X22*100),"")</f>
        <v>36.363636363636367</v>
      </c>
      <c r="Y24" s="19" t="s">
        <v>33</v>
      </c>
      <c r="Z24" s="128">
        <f t="shared" ref="Z24" si="170">IF(AND((Z22&gt;0),(Z23&gt;0)),(Z23/Z22*100),"")</f>
        <v>33.962264150943398</v>
      </c>
      <c r="AA24" s="19" t="s">
        <v>33</v>
      </c>
      <c r="AB24" s="128">
        <f t="shared" ref="AB24" si="171">IF(AND((AB22&gt;0),(AB23&gt;0)),(AB23/AB22*100),"")</f>
        <v>33.179723502304149</v>
      </c>
      <c r="AC24" s="19" t="s">
        <v>33</v>
      </c>
      <c r="AD24" s="128">
        <f t="shared" ref="AD24" si="172">IF(AND((AD22&gt;0),(AD23&gt;0)),(AD23/AD22*100),"")</f>
        <v>35.321100917431195</v>
      </c>
      <c r="AE24" s="19" t="s">
        <v>33</v>
      </c>
      <c r="AF24" s="128">
        <f t="shared" ref="AF24" si="173">IF(AND((AF22&gt;0),(AF23&gt;0)),(AF23/AF22*100),"")</f>
        <v>31.627906976744185</v>
      </c>
      <c r="AG24" s="19" t="s">
        <v>33</v>
      </c>
      <c r="AH24" s="128">
        <f t="shared" ref="AH24" si="174">IF(AND((AH22&gt;0),(AH23&gt;0)),(AH23/AH22*100),"")</f>
        <v>38.095238095238095</v>
      </c>
      <c r="AI24" s="19" t="s">
        <v>33</v>
      </c>
      <c r="AJ24" s="128">
        <f t="shared" ref="AJ24" si="175">IF(AND((AJ22&gt;0),(AJ23&gt;0)),(AJ23/AJ22*100),"")</f>
        <v>33.333333333333329</v>
      </c>
      <c r="AK24" s="19" t="s">
        <v>33</v>
      </c>
      <c r="AL24" s="128">
        <f t="shared" ref="AL24" si="176">IF(AND((AL22&gt;0),(AL23&gt;0)),(AL23/AL22*100),"")</f>
        <v>37.614678899082563</v>
      </c>
      <c r="AM24" s="19" t="s">
        <v>33</v>
      </c>
      <c r="AN24" s="128">
        <f t="shared" ref="AN24" si="177">IF(AND((AN22&gt;0),(AN23&gt;0)),(AN23/AN22*100),"")</f>
        <v>39.130434782608695</v>
      </c>
      <c r="AO24" s="19" t="s">
        <v>33</v>
      </c>
      <c r="AP24" s="128">
        <f t="shared" ref="AP24" si="178">IF(AND((AP22&gt;0),(AP23&gt;0)),(AP23/AP22*100),"")</f>
        <v>39.682539682539684</v>
      </c>
      <c r="AQ24" s="19" t="s">
        <v>33</v>
      </c>
      <c r="AR24" s="128">
        <f t="shared" ref="AR24" si="179">IF(AND((AR22&gt;0),(AR23&gt;0)),(AR23/AR22*100),"")</f>
        <v>44.059405940594068</v>
      </c>
      <c r="AS24" s="19" t="s">
        <v>33</v>
      </c>
      <c r="AT24" s="128">
        <f t="shared" ref="AT24" si="180">IF(AND((AT22&gt;0),(AT23&gt;0)),(AT23/AT22*100),"")</f>
        <v>36.842105263157897</v>
      </c>
      <c r="AU24" s="19" t="s">
        <v>33</v>
      </c>
      <c r="AV24" s="128">
        <f t="shared" ref="AV24" si="181">IF(AND((AV22&gt;0),(AV23&gt;0)),(AV23/AV22*100),"")</f>
        <v>40.528634361233479</v>
      </c>
      <c r="AW24" s="19" t="s">
        <v>33</v>
      </c>
      <c r="AX24" s="128">
        <f t="shared" ref="AX24" si="182">IF(AND((AX22&gt;0),(AX23&gt;0)),(AX23/AX22*100),"")</f>
        <v>35.267857142857146</v>
      </c>
      <c r="AY24" s="19" t="s">
        <v>33</v>
      </c>
      <c r="AZ24" s="128" t="str">
        <f t="shared" ref="AZ24" si="183">IF(AND((AZ22&gt;0),(AZ23&gt;0)),(AZ23/AZ22*100),"")</f>
        <v/>
      </c>
      <c r="BA24" s="19" t="s">
        <v>33</v>
      </c>
      <c r="BB24" s="128" t="str">
        <f t="shared" ref="BB24" si="184">IF(AND((BB22&gt;0),(BB23&gt;0)),(BB23/BB22*100),"")</f>
        <v/>
      </c>
      <c r="BC24" s="19" t="s">
        <v>33</v>
      </c>
      <c r="BD24" s="128" t="str">
        <f t="shared" ref="BD24" si="185">IF(AND((BD22&gt;0),(BD23&gt;0)),(BD23/BD22*100),"")</f>
        <v/>
      </c>
      <c r="BE24" s="19" t="s">
        <v>33</v>
      </c>
      <c r="BF24" s="128" t="str">
        <f t="shared" ref="BF24" si="186">IF(AND((BF22&gt;0),(BF23&gt;0)),(BF23/BF22*100),"")</f>
        <v/>
      </c>
      <c r="BG24" s="19" t="s">
        <v>33</v>
      </c>
      <c r="BH24" s="128" t="str">
        <f t="shared" ref="BH24" si="187">IF(AND((BH22&gt;0),(BH23&gt;0)),(BH23/BH22*100),"")</f>
        <v/>
      </c>
      <c r="BI24" s="19" t="s">
        <v>33</v>
      </c>
      <c r="BK24" s="11" t="str">
        <f>A24</f>
        <v xml:space="preserve">     External secondary/primary branch</v>
      </c>
      <c r="BL24" s="12">
        <f t="shared" si="2"/>
        <v>23</v>
      </c>
      <c r="BM24" s="182">
        <f t="shared" si="1"/>
        <v>31.627906976744185</v>
      </c>
      <c r="BN24" s="192" t="str">
        <f t="shared" si="3"/>
        <v>–</v>
      </c>
      <c r="BO24" s="184">
        <f t="shared" si="4"/>
        <v>44.059405940594068</v>
      </c>
      <c r="BP24" s="193" t="str">
        <f t="shared" si="5"/>
        <v/>
      </c>
      <c r="BQ24" s="194" t="s">
        <v>33</v>
      </c>
      <c r="BR24" s="195" t="str">
        <f t="shared" si="6"/>
        <v/>
      </c>
      <c r="BS24" s="188">
        <f t="shared" si="7"/>
        <v>36.664532625626549</v>
      </c>
      <c r="BT24" s="196" t="s">
        <v>33</v>
      </c>
      <c r="BU24" s="183">
        <f t="shared" si="8"/>
        <v>2.7711346876441887</v>
      </c>
      <c r="BV24" s="197" t="s">
        <v>33</v>
      </c>
      <c r="BW24" s="183" t="str">
        <f t="shared" si="9"/>
        <v>?</v>
      </c>
      <c r="BX24" s="198" t="s">
        <v>33</v>
      </c>
    </row>
    <row r="25" spans="1:76" x14ac:dyDescent="0.3">
      <c r="A25" s="9" t="s">
        <v>108</v>
      </c>
      <c r="B25" s="123"/>
      <c r="C25" s="124" t="str">
        <f t="shared" si="130"/>
        <v/>
      </c>
      <c r="D25" s="10">
        <v>21.9</v>
      </c>
      <c r="E25" s="19">
        <f t="shared" si="131"/>
        <v>43.195266272189343</v>
      </c>
      <c r="F25" s="10">
        <v>22.6</v>
      </c>
      <c r="G25" s="19">
        <f t="shared" si="132"/>
        <v>40.72072072072072</v>
      </c>
      <c r="H25" s="10"/>
      <c r="I25" s="19" t="str">
        <f t="shared" si="133"/>
        <v/>
      </c>
      <c r="J25" s="10">
        <v>17.399999999999999</v>
      </c>
      <c r="K25" s="19">
        <f t="shared" si="134"/>
        <v>35.222672064777328</v>
      </c>
      <c r="L25" s="10">
        <v>19.5</v>
      </c>
      <c r="M25" s="19">
        <f t="shared" si="135"/>
        <v>37.5</v>
      </c>
      <c r="N25" s="10">
        <v>20</v>
      </c>
      <c r="O25" s="19">
        <f t="shared" si="136"/>
        <v>40.733197556008143</v>
      </c>
      <c r="P25" s="10">
        <v>20</v>
      </c>
      <c r="Q25" s="19">
        <f t="shared" si="137"/>
        <v>37.383177570093459</v>
      </c>
      <c r="R25" s="10">
        <v>20.399999999999999</v>
      </c>
      <c r="S25" s="19">
        <f t="shared" si="138"/>
        <v>36.95652173913043</v>
      </c>
      <c r="T25" s="10">
        <v>19.899999999999999</v>
      </c>
      <c r="U25" s="19">
        <f t="shared" si="139"/>
        <v>38.416988416988417</v>
      </c>
      <c r="V25" s="10">
        <v>21.3</v>
      </c>
      <c r="W25" s="19">
        <f t="shared" si="140"/>
        <v>39.371534195933457</v>
      </c>
      <c r="X25" s="10">
        <v>19.5</v>
      </c>
      <c r="Y25" s="19">
        <f t="shared" si="141"/>
        <v>39.553752535496962</v>
      </c>
      <c r="Z25" s="10">
        <v>17.899999999999999</v>
      </c>
      <c r="AA25" s="19">
        <f t="shared" si="142"/>
        <v>38.247863247863243</v>
      </c>
      <c r="AB25" s="10">
        <v>21.4</v>
      </c>
      <c r="AC25" s="19">
        <f t="shared" si="143"/>
        <v>42.292490118577071</v>
      </c>
      <c r="AD25" s="10">
        <v>19.2</v>
      </c>
      <c r="AE25" s="19">
        <f t="shared" si="144"/>
        <v>39.183673469387756</v>
      </c>
      <c r="AF25" s="10">
        <v>18</v>
      </c>
      <c r="AG25" s="19">
        <f t="shared" si="145"/>
        <v>35.15625</v>
      </c>
      <c r="AH25" s="10">
        <v>21.4</v>
      </c>
      <c r="AI25" s="19">
        <f t="shared" si="146"/>
        <v>33.4375</v>
      </c>
      <c r="AJ25" s="10">
        <v>20.399999999999999</v>
      </c>
      <c r="AK25" s="19">
        <f t="shared" si="147"/>
        <v>37.294332723948806</v>
      </c>
      <c r="AL25" s="10">
        <v>20.3</v>
      </c>
      <c r="AM25" s="19">
        <f t="shared" si="148"/>
        <v>38.74045801526718</v>
      </c>
      <c r="AN25" s="10">
        <v>15.3</v>
      </c>
      <c r="AO25" s="19">
        <f t="shared" si="149"/>
        <v>31.097560975609756</v>
      </c>
      <c r="AP25" s="10">
        <v>22.1</v>
      </c>
      <c r="AQ25" s="19">
        <f t="shared" si="150"/>
        <v>38.301559792027732</v>
      </c>
      <c r="AR25" s="10">
        <v>19.8</v>
      </c>
      <c r="AS25" s="19">
        <f t="shared" si="151"/>
        <v>33.616298811544993</v>
      </c>
      <c r="AT25" s="10"/>
      <c r="AU25" s="19" t="str">
        <f t="shared" si="152"/>
        <v/>
      </c>
      <c r="AV25" s="10">
        <v>19.3</v>
      </c>
      <c r="AW25" s="19">
        <f t="shared" si="153"/>
        <v>34.587813620071692</v>
      </c>
      <c r="AX25" s="10">
        <v>20.6</v>
      </c>
      <c r="AY25" s="19">
        <f t="shared" si="154"/>
        <v>39.61538461538462</v>
      </c>
      <c r="AZ25" s="10">
        <v>19</v>
      </c>
      <c r="BA25" s="19">
        <f t="shared" si="155"/>
        <v>36.608863198458572</v>
      </c>
      <c r="BB25" s="10"/>
      <c r="BC25" s="19" t="str">
        <f t="shared" si="156"/>
        <v/>
      </c>
      <c r="BD25" s="10"/>
      <c r="BE25" s="19" t="str">
        <f t="shared" si="157"/>
        <v/>
      </c>
      <c r="BF25" s="10"/>
      <c r="BG25" s="19" t="str">
        <f t="shared" si="158"/>
        <v/>
      </c>
      <c r="BH25" s="10"/>
      <c r="BI25" s="19" t="str">
        <f t="shared" si="159"/>
        <v/>
      </c>
      <c r="BK25" s="11" t="str">
        <f t="shared" si="0"/>
        <v xml:space="preserve">     Internel primary branch</v>
      </c>
      <c r="BL25" s="12">
        <f t="shared" si="2"/>
        <v>23</v>
      </c>
      <c r="BM25" s="39">
        <f t="shared" si="1"/>
        <v>15.3</v>
      </c>
      <c r="BN25" s="13" t="str">
        <f t="shared" si="3"/>
        <v>–</v>
      </c>
      <c r="BO25" s="40">
        <f t="shared" si="4"/>
        <v>22.6</v>
      </c>
      <c r="BP25" s="41">
        <f t="shared" si="5"/>
        <v>31.097560975609756</v>
      </c>
      <c r="BQ25" s="14" t="str">
        <f t="shared" si="10"/>
        <v>–</v>
      </c>
      <c r="BR25" s="42">
        <f t="shared" si="6"/>
        <v>43.195266272189343</v>
      </c>
      <c r="BS25" s="43">
        <f t="shared" si="7"/>
        <v>19.878260869565221</v>
      </c>
      <c r="BT25" s="44">
        <f t="shared" si="11"/>
        <v>37.705820854759999</v>
      </c>
      <c r="BU25" s="13">
        <f t="shared" si="8"/>
        <v>1.6618599989549308</v>
      </c>
      <c r="BV25" s="45">
        <f t="shared" si="12"/>
        <v>2.9135402463308253</v>
      </c>
      <c r="BW25" s="13" t="str">
        <f t="shared" si="9"/>
        <v>?</v>
      </c>
      <c r="BX25" s="14" t="str">
        <f t="shared" si="13"/>
        <v>?</v>
      </c>
    </row>
    <row r="26" spans="1:76" x14ac:dyDescent="0.3">
      <c r="A26" s="9" t="s">
        <v>109</v>
      </c>
      <c r="B26" s="123"/>
      <c r="C26" s="124" t="str">
        <f t="shared" si="130"/>
        <v/>
      </c>
      <c r="D26" s="10">
        <v>7.5</v>
      </c>
      <c r="E26" s="19">
        <f t="shared" si="131"/>
        <v>14.792899408284022</v>
      </c>
      <c r="F26" s="10">
        <v>9</v>
      </c>
      <c r="G26" s="19">
        <f t="shared" si="132"/>
        <v>16.216216216216218</v>
      </c>
      <c r="H26" s="10"/>
      <c r="I26" s="19" t="str">
        <f t="shared" si="133"/>
        <v/>
      </c>
      <c r="J26" s="10">
        <v>6.2</v>
      </c>
      <c r="K26" s="19">
        <f t="shared" si="134"/>
        <v>12.550607287449395</v>
      </c>
      <c r="L26" s="10">
        <v>8</v>
      </c>
      <c r="M26" s="19">
        <f t="shared" si="135"/>
        <v>15.384615384615385</v>
      </c>
      <c r="N26" s="10">
        <v>6.2</v>
      </c>
      <c r="O26" s="19">
        <f t="shared" si="136"/>
        <v>12.627291242362526</v>
      </c>
      <c r="P26" s="10">
        <v>7.1</v>
      </c>
      <c r="Q26" s="19">
        <f t="shared" si="137"/>
        <v>13.271028037383175</v>
      </c>
      <c r="R26" s="10">
        <v>7</v>
      </c>
      <c r="S26" s="19">
        <f t="shared" si="138"/>
        <v>12.681159420289854</v>
      </c>
      <c r="T26" s="10">
        <v>7.2</v>
      </c>
      <c r="U26" s="19">
        <f t="shared" si="139"/>
        <v>13.8996138996139</v>
      </c>
      <c r="V26" s="10">
        <v>7.1</v>
      </c>
      <c r="W26" s="19">
        <f t="shared" si="140"/>
        <v>13.123844731977819</v>
      </c>
      <c r="X26" s="10">
        <v>6.2</v>
      </c>
      <c r="Y26" s="19">
        <f t="shared" si="141"/>
        <v>12.57606490872211</v>
      </c>
      <c r="Z26" s="10">
        <v>6.5</v>
      </c>
      <c r="AA26" s="19">
        <f t="shared" si="142"/>
        <v>13.888888888888889</v>
      </c>
      <c r="AB26" s="10">
        <v>7.5</v>
      </c>
      <c r="AC26" s="19">
        <f t="shared" si="143"/>
        <v>14.822134387351779</v>
      </c>
      <c r="AD26" s="10">
        <v>6.8</v>
      </c>
      <c r="AE26" s="19">
        <f t="shared" si="144"/>
        <v>13.877551020408163</v>
      </c>
      <c r="AF26" s="10">
        <v>7.2</v>
      </c>
      <c r="AG26" s="19">
        <f t="shared" si="145"/>
        <v>14.0625</v>
      </c>
      <c r="AH26" s="10">
        <v>9.5</v>
      </c>
      <c r="AI26" s="19">
        <f t="shared" si="146"/>
        <v>14.84375</v>
      </c>
      <c r="AJ26" s="10">
        <v>9.4</v>
      </c>
      <c r="AK26" s="19">
        <f t="shared" si="147"/>
        <v>17.184643510054844</v>
      </c>
      <c r="AL26" s="10">
        <v>5.8</v>
      </c>
      <c r="AM26" s="19">
        <f t="shared" si="148"/>
        <v>11.068702290076336</v>
      </c>
      <c r="AN26" s="10">
        <v>6.1</v>
      </c>
      <c r="AO26" s="19">
        <f t="shared" si="149"/>
        <v>12.398373983739836</v>
      </c>
      <c r="AP26" s="10">
        <v>8.1999999999999993</v>
      </c>
      <c r="AQ26" s="19">
        <f t="shared" si="150"/>
        <v>14.211438474870016</v>
      </c>
      <c r="AR26" s="10">
        <v>8.1999999999999993</v>
      </c>
      <c r="AS26" s="19">
        <f t="shared" si="151"/>
        <v>13.921901528013581</v>
      </c>
      <c r="AT26" s="10"/>
      <c r="AU26" s="19" t="str">
        <f t="shared" si="152"/>
        <v/>
      </c>
      <c r="AV26" s="10">
        <v>8.4</v>
      </c>
      <c r="AW26" s="19">
        <f t="shared" si="153"/>
        <v>15.053763440860216</v>
      </c>
      <c r="AX26" s="10">
        <v>7.2</v>
      </c>
      <c r="AY26" s="19">
        <f t="shared" si="154"/>
        <v>13.846153846153847</v>
      </c>
      <c r="AZ26" s="10">
        <v>8</v>
      </c>
      <c r="BA26" s="19">
        <f t="shared" si="155"/>
        <v>15.414258188824665</v>
      </c>
      <c r="BB26" s="10"/>
      <c r="BC26" s="19" t="str">
        <f t="shared" si="156"/>
        <v/>
      </c>
      <c r="BD26" s="10"/>
      <c r="BE26" s="19" t="str">
        <f t="shared" si="157"/>
        <v/>
      </c>
      <c r="BF26" s="10"/>
      <c r="BG26" s="19" t="str">
        <f t="shared" si="158"/>
        <v/>
      </c>
      <c r="BH26" s="10"/>
      <c r="BI26" s="19" t="str">
        <f t="shared" si="159"/>
        <v/>
      </c>
      <c r="BK26" s="11" t="str">
        <f t="shared" si="0"/>
        <v xml:space="preserve">     Internal secondary branch</v>
      </c>
      <c r="BL26" s="12">
        <f t="shared" si="2"/>
        <v>23</v>
      </c>
      <c r="BM26" s="39">
        <f t="shared" si="1"/>
        <v>5.8</v>
      </c>
      <c r="BN26" s="13" t="str">
        <f t="shared" si="3"/>
        <v>–</v>
      </c>
      <c r="BO26" s="40">
        <f t="shared" si="4"/>
        <v>9.5</v>
      </c>
      <c r="BP26" s="41">
        <f t="shared" si="5"/>
        <v>11.068702290076336</v>
      </c>
      <c r="BQ26" s="14" t="str">
        <f t="shared" si="10"/>
        <v>–</v>
      </c>
      <c r="BR26" s="42">
        <f t="shared" si="6"/>
        <v>17.184643510054844</v>
      </c>
      <c r="BS26" s="43">
        <f t="shared" si="7"/>
        <v>7.4043478260869557</v>
      </c>
      <c r="BT26" s="44">
        <f t="shared" si="11"/>
        <v>13.987713047658984</v>
      </c>
      <c r="BU26" s="13">
        <f t="shared" si="8"/>
        <v>1.0485827061799227</v>
      </c>
      <c r="BV26" s="45">
        <f t="shared" si="12"/>
        <v>1.3885713061072296</v>
      </c>
      <c r="BW26" s="13" t="str">
        <f t="shared" si="9"/>
        <v>?</v>
      </c>
      <c r="BX26" s="14" t="str">
        <f t="shared" si="13"/>
        <v>?</v>
      </c>
    </row>
    <row r="27" spans="1:76" x14ac:dyDescent="0.3">
      <c r="A27" s="9" t="s">
        <v>46</v>
      </c>
      <c r="B27" s="128" t="str">
        <f>IF(AND((B25&gt;0),(B26&gt;0)),(B26/B25*100),"")</f>
        <v/>
      </c>
      <c r="C27" s="19" t="s">
        <v>33</v>
      </c>
      <c r="D27" s="128">
        <f>IF(AND((D25&gt;0),(D26&gt;0)),(D26/D25*100),"")</f>
        <v>34.246575342465761</v>
      </c>
      <c r="E27" s="19" t="s">
        <v>33</v>
      </c>
      <c r="F27" s="128">
        <f t="shared" ref="F27" si="188">IF(AND((F25&gt;0),(F26&gt;0)),(F26/F25*100),"")</f>
        <v>39.823008849557517</v>
      </c>
      <c r="G27" s="19" t="s">
        <v>33</v>
      </c>
      <c r="H27" s="128" t="str">
        <f t="shared" ref="H27" si="189">IF(AND((H25&gt;0),(H26&gt;0)),(H26/H25*100),"")</f>
        <v/>
      </c>
      <c r="I27" s="19" t="s">
        <v>33</v>
      </c>
      <c r="J27" s="128">
        <f t="shared" ref="J27" si="190">IF(AND((J25&gt;0),(J26&gt;0)),(J26/J25*100),"")</f>
        <v>35.632183908045981</v>
      </c>
      <c r="K27" s="19" t="s">
        <v>33</v>
      </c>
      <c r="L27" s="128">
        <f t="shared" ref="L27" si="191">IF(AND((L25&gt;0),(L26&gt;0)),(L26/L25*100),"")</f>
        <v>41.025641025641022</v>
      </c>
      <c r="M27" s="19" t="s">
        <v>33</v>
      </c>
      <c r="N27" s="128">
        <f t="shared" ref="N27" si="192">IF(AND((N25&gt;0),(N26&gt;0)),(N26/N25*100),"")</f>
        <v>31</v>
      </c>
      <c r="O27" s="19" t="s">
        <v>33</v>
      </c>
      <c r="P27" s="128">
        <f t="shared" ref="P27" si="193">IF(AND((P25&gt;0),(P26&gt;0)),(P26/P25*100),"")</f>
        <v>35.5</v>
      </c>
      <c r="Q27" s="19" t="s">
        <v>33</v>
      </c>
      <c r="R27" s="128">
        <f t="shared" ref="R27" si="194">IF(AND((R25&gt;0),(R26&gt;0)),(R26/R25*100),"")</f>
        <v>34.313725490196077</v>
      </c>
      <c r="S27" s="19" t="s">
        <v>33</v>
      </c>
      <c r="T27" s="128">
        <f t="shared" ref="T27" si="195">IF(AND((T25&gt;0),(T26&gt;0)),(T26/T25*100),"")</f>
        <v>36.180904522613069</v>
      </c>
      <c r="U27" s="19" t="s">
        <v>33</v>
      </c>
      <c r="V27" s="128">
        <f t="shared" ref="V27" si="196">IF(AND((V25&gt;0),(V26&gt;0)),(V26/V25*100),"")</f>
        <v>33.333333333333329</v>
      </c>
      <c r="W27" s="19" t="s">
        <v>33</v>
      </c>
      <c r="X27" s="128">
        <f t="shared" ref="X27" si="197">IF(AND((X25&gt;0),(X26&gt;0)),(X26/X25*100),"")</f>
        <v>31.794871794871799</v>
      </c>
      <c r="Y27" s="19" t="s">
        <v>33</v>
      </c>
      <c r="Z27" s="128">
        <f t="shared" ref="Z27" si="198">IF(AND((Z25&gt;0),(Z26&gt;0)),(Z26/Z25*100),"")</f>
        <v>36.312849162011176</v>
      </c>
      <c r="AA27" s="19" t="s">
        <v>33</v>
      </c>
      <c r="AB27" s="128">
        <f t="shared" ref="AB27" si="199">IF(AND((AB25&gt;0),(AB26&gt;0)),(AB26/AB25*100),"")</f>
        <v>35.046728971962622</v>
      </c>
      <c r="AC27" s="19" t="s">
        <v>33</v>
      </c>
      <c r="AD27" s="128">
        <f t="shared" ref="AD27" si="200">IF(AND((AD25&gt;0),(AD26&gt;0)),(AD26/AD25*100),"")</f>
        <v>35.416666666666671</v>
      </c>
      <c r="AE27" s="19" t="s">
        <v>33</v>
      </c>
      <c r="AF27" s="128">
        <f t="shared" ref="AF27" si="201">IF(AND((AF25&gt;0),(AF26&gt;0)),(AF26/AF25*100),"")</f>
        <v>40</v>
      </c>
      <c r="AG27" s="19" t="s">
        <v>33</v>
      </c>
      <c r="AH27" s="128">
        <f t="shared" ref="AH27" si="202">IF(AND((AH25&gt;0),(AH26&gt;0)),(AH26/AH25*100),"")</f>
        <v>44.392523364485989</v>
      </c>
      <c r="AI27" s="19" t="s">
        <v>33</v>
      </c>
      <c r="AJ27" s="128">
        <f t="shared" ref="AJ27" si="203">IF(AND((AJ25&gt;0),(AJ26&gt;0)),(AJ26/AJ25*100),"")</f>
        <v>46.078431372549019</v>
      </c>
      <c r="AK27" s="19" t="s">
        <v>33</v>
      </c>
      <c r="AL27" s="128">
        <f t="shared" ref="AL27" si="204">IF(AND((AL25&gt;0),(AL26&gt;0)),(AL26/AL25*100),"")</f>
        <v>28.571428571428569</v>
      </c>
      <c r="AM27" s="19" t="s">
        <v>33</v>
      </c>
      <c r="AN27" s="128">
        <f t="shared" ref="AN27" si="205">IF(AND((AN25&gt;0),(AN26&gt;0)),(AN26/AN25*100),"")</f>
        <v>39.869281045751634</v>
      </c>
      <c r="AO27" s="19" t="s">
        <v>33</v>
      </c>
      <c r="AP27" s="128">
        <f t="shared" ref="AP27" si="206">IF(AND((AP25&gt;0),(AP26&gt;0)),(AP26/AP25*100),"")</f>
        <v>37.104072398190041</v>
      </c>
      <c r="AQ27" s="19" t="s">
        <v>33</v>
      </c>
      <c r="AR27" s="128">
        <f t="shared" ref="AR27" si="207">IF(AND((AR25&gt;0),(AR26&gt;0)),(AR26/AR25*100),"")</f>
        <v>41.414141414141412</v>
      </c>
      <c r="AS27" s="19" t="s">
        <v>33</v>
      </c>
      <c r="AT27" s="128" t="str">
        <f t="shared" ref="AT27" si="208">IF(AND((AT25&gt;0),(AT26&gt;0)),(AT26/AT25*100),"")</f>
        <v/>
      </c>
      <c r="AU27" s="19" t="s">
        <v>33</v>
      </c>
      <c r="AV27" s="128">
        <f t="shared" ref="AV27" si="209">IF(AND((AV25&gt;0),(AV26&gt;0)),(AV26/AV25*100),"")</f>
        <v>43.523316062176164</v>
      </c>
      <c r="AW27" s="19" t="s">
        <v>33</v>
      </c>
      <c r="AX27" s="128">
        <f t="shared" ref="AX27" si="210">IF(AND((AX25&gt;0),(AX26&gt;0)),(AX26/AX25*100),"")</f>
        <v>34.95145631067961</v>
      </c>
      <c r="AY27" s="19" t="s">
        <v>33</v>
      </c>
      <c r="AZ27" s="128">
        <f t="shared" ref="AZ27" si="211">IF(AND((AZ25&gt;0),(AZ26&gt;0)),(AZ26/AZ25*100),"")</f>
        <v>42.105263157894733</v>
      </c>
      <c r="BA27" s="19" t="s">
        <v>33</v>
      </c>
      <c r="BB27" s="128" t="str">
        <f t="shared" ref="BB27" si="212">IF(AND((BB25&gt;0),(BB26&gt;0)),(BB26/BB25*100),"")</f>
        <v/>
      </c>
      <c r="BC27" s="19" t="s">
        <v>33</v>
      </c>
      <c r="BD27" s="128" t="str">
        <f t="shared" ref="BD27" si="213">IF(AND((BD25&gt;0),(BD26&gt;0)),(BD26/BD25*100),"")</f>
        <v/>
      </c>
      <c r="BE27" s="19" t="s">
        <v>33</v>
      </c>
      <c r="BF27" s="128" t="str">
        <f t="shared" ref="BF27" si="214">IF(AND((BF25&gt;0),(BF26&gt;0)),(BF26/BF25*100),"")</f>
        <v/>
      </c>
      <c r="BG27" s="19" t="s">
        <v>33</v>
      </c>
      <c r="BH27" s="128" t="str">
        <f t="shared" ref="BH27" si="215">IF(AND((BH25&gt;0),(BH26&gt;0)),(BH26/BH25*100),"")</f>
        <v/>
      </c>
      <c r="BI27" s="19" t="s">
        <v>33</v>
      </c>
      <c r="BK27" s="11" t="str">
        <f t="shared" si="0"/>
        <v xml:space="preserve">     Internal secondary/primary branch</v>
      </c>
      <c r="BL27" s="12">
        <f>COUNT(B27,D27,F27,H27,J27,L27,N27,P27,R27,T27,V27,X27,Z27,AB27,AD27,AF27,AH27,AJ27,AL27,AN27,AP27,AR27,AT27,AV27,AX27,AZ27,BB27,BD27,BF27,BH27)</f>
        <v>23</v>
      </c>
      <c r="BM27" s="182">
        <f>IF(SUM(B27,D27,F27,H27,J27,L27,N27,P27,R27,T27,V27,X27,Z27,AB27,AD27,AF27,AH27,AJ27,AL27,AN27,AP27,AR27,AT27,AV27,AX27,AZ27,BB27,BD27,BF27,BH27)&gt;0,MIN(B27,D27,F27,H27,J27,L27,N27,P27,R27,T27,V27,X27,Z27,AB27,AD27,AF27,AH27,AJ27,AL27,AN27,AP27,AR27,AT27,AV27,AX27,AZ27,BB27,BD27,BF27,BH27),"")</f>
        <v>28.571428571428569</v>
      </c>
      <c r="BN27" s="192" t="str">
        <f>IF(COUNT(BM27)&gt;0,"–","?")</f>
        <v>–</v>
      </c>
      <c r="BO27" s="184">
        <f>IF(SUM(B27,D27,F27,H27,J27,L27,N27,P27,R27,T27,V27,X27,Z27,AB27,AD27,AF27,AH27,AJ27,AL27,AN27,AP27,AR27,AT27,AV27,AX27,AZ27,BB27,BD27,BF27,BH27)&gt;0,MAX(B27,D27,F27,H27,J27,L27,N27,P27,R27,T27,V27,X27,Z27,AB27,AD27,AF27,AH27,AJ27,AL27,AN27,AP27,AR27,AT27,AV27,AX27,AZ27,BB27,BD27,BF27,BH27),"")</f>
        <v>46.078431372549019</v>
      </c>
      <c r="BP27" s="193" t="str">
        <f>IF(SUM(C27,E27,G27,I27,K27,M27,O27,Q27,S27,U27,W27,Y27,AA27,AC27,AE27,AG27,AI27,AK27,AM27,AO27,AQ27,AS27,AU27,AW27,AY27,BA27,BC27,BE27,BG27,BI27)&gt;0,MIN(C27,E27,G27,I27,K27,M27,O27,Q27,S27,U27,W27,Y27,AA27,AC27,AE27,AG27,AI27,AK27,AM27,AO27,AQ27,AS27,AU27,AW27,AY27,BA27,BC27,BE27,BG27,BI27),"")</f>
        <v/>
      </c>
      <c r="BQ27" s="194" t="s">
        <v>33</v>
      </c>
      <c r="BR27" s="195" t="str">
        <f>IF(SUM(C27,E27,G27,I27,K27,M27,O27,Q27,S27,U27,W27,Y27,AA27,AC27,AE27,AG27,AI27,AK27,AM27,AO27,AQ27,AS27,AU27,AW27,AY27,BA27,BC27,BE27,BG27,BI27)&gt;0,MAX(C27,E27,G27,I27,K27,M27,O27,Q27,S27,U27,W27,Y27,AA27,AC27,AE27,AG27,AI27,AK27,AM27,AO27,AQ27,AS27,AU27,AW27,AY27,BA27,BC27,BE27,BG27,BI27),"")</f>
        <v/>
      </c>
      <c r="BS27" s="188">
        <f>IF(SUM(B27,D27,F27,H27,J27,L27,N27,P27,R27,T27,V27,X27,Z27,AB27,AD27,AF27,AH27,AJ27,AL27,AN27,AP27,AR27,AT27,AV27,AX27,AZ27,BB27,BD27,BF27,BH27)&gt;0,AVERAGE(B27,D27,F27,H27,J27,L27,N27,P27,R27,T27,V27,X27,Z27,AB27,AD27,AF27,AH27,AJ27,AL27,AN27,AP27,AR27,AT27,AV27,AX27,AZ27,BB27,BD27,BF27,BH27),"?")</f>
        <v>37.288539250637491</v>
      </c>
      <c r="BT27" s="196" t="s">
        <v>33</v>
      </c>
      <c r="BU27" s="183">
        <f>IF(COUNT(B27,D27,F27,H27,J27,L27,N27,P27,R27,T27,V27,X27,Z27,AB27,AD27,AF27,AH27,AJ27,AL27,AN27,AP27,AR27,AT27,AV27,AX27,AZ27,BB27,BD27,BF27,BH27)&gt;1,STDEV(B27,D27,F27,H27,J27,L27,N27,P27,R27,T27,V27,X27,Z27,AB27,AD27,AF27,AH27,AJ27,AL27,AN27,AP27,AR27,AT27,AV27,AX27,AZ27,BB27,BD27,BF27,BH27),"?")</f>
        <v>4.4865051686573283</v>
      </c>
      <c r="BV27" s="197" t="s">
        <v>33</v>
      </c>
      <c r="BW27" s="183" t="str">
        <f>IF(COUNT(B27)&gt;0,B27,"?")</f>
        <v>?</v>
      </c>
      <c r="BX27" s="198" t="s">
        <v>33</v>
      </c>
    </row>
    <row r="28" spans="1:76" x14ac:dyDescent="0.3">
      <c r="A28" s="20" t="s">
        <v>48</v>
      </c>
      <c r="B28" s="121"/>
      <c r="C28" s="122"/>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47"/>
      <c r="AF28" s="24"/>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47"/>
      <c r="BK28" s="11" t="str">
        <f t="shared" si="0"/>
        <v>Claw 3 heights</v>
      </c>
      <c r="BL28" s="12"/>
      <c r="BM28" s="39"/>
      <c r="BN28" s="13"/>
      <c r="BO28" s="40"/>
      <c r="BP28" s="41"/>
      <c r="BQ28" s="14"/>
      <c r="BR28" s="42"/>
      <c r="BS28" s="43"/>
      <c r="BT28" s="44"/>
      <c r="BU28" s="13"/>
      <c r="BV28" s="45"/>
      <c r="BW28" s="13"/>
      <c r="BX28" s="14"/>
    </row>
    <row r="29" spans="1:76" x14ac:dyDescent="0.3">
      <c r="A29" s="9" t="s">
        <v>44</v>
      </c>
      <c r="B29" s="123">
        <v>24.8</v>
      </c>
      <c r="C29" s="124">
        <f t="shared" ref="C29:C33" si="216">IF(AND((B29&gt;0),(B$5&gt;0)),(B29/B$5*100),"")</f>
        <v>44.524236983842009</v>
      </c>
      <c r="D29" s="10">
        <v>24.2</v>
      </c>
      <c r="E29" s="19">
        <f t="shared" ref="E29:E33" si="217">IF(AND((D29&gt;0),(D$5&gt;0)),(D29/D$5*100),"")</f>
        <v>47.73175542406311</v>
      </c>
      <c r="F29" s="10">
        <v>24.6</v>
      </c>
      <c r="G29" s="19">
        <f t="shared" ref="G29:G33" si="218">IF(AND((F29&gt;0),(F$5&gt;0)),(F29/F$5*100),"")</f>
        <v>44.32432432432433</v>
      </c>
      <c r="H29" s="10">
        <v>28.3</v>
      </c>
      <c r="I29" s="19">
        <f t="shared" ref="I29:I33" si="219">IF(AND((H29&gt;0),(H$5&gt;0)),(H29/H$5*100),"")</f>
        <v>49.131944444444443</v>
      </c>
      <c r="J29" s="10">
        <v>20.100000000000001</v>
      </c>
      <c r="K29" s="19">
        <f t="shared" ref="K29:K33" si="220">IF(AND((J29&gt;0),(J$5&gt;0)),(J29/J$5*100),"")</f>
        <v>40.688259109311744</v>
      </c>
      <c r="L29" s="10">
        <v>20.2</v>
      </c>
      <c r="M29" s="19">
        <f t="shared" ref="M29:M33" si="221">IF(AND((L29&gt;0),(L$5&gt;0)),(L29/L$5*100),"")</f>
        <v>38.846153846153847</v>
      </c>
      <c r="N29" s="10">
        <v>19.399999999999999</v>
      </c>
      <c r="O29" s="19">
        <f t="shared" ref="O29:O33" si="222">IF(AND((N29&gt;0),(N$5&gt;0)),(N29/N$5*100),"")</f>
        <v>39.5112016293279</v>
      </c>
      <c r="P29" s="10">
        <v>20.100000000000001</v>
      </c>
      <c r="Q29" s="19">
        <f t="shared" ref="Q29:Q33" si="223">IF(AND((P29&gt;0),(P$5&gt;0)),(P29/P$5*100),"")</f>
        <v>37.570093457943926</v>
      </c>
      <c r="R29" s="10">
        <v>22.5</v>
      </c>
      <c r="S29" s="19">
        <f t="shared" ref="S29:S33" si="224">IF(AND((R29&gt;0),(R$5&gt;0)),(R29/R$5*100),"")</f>
        <v>40.760869565217391</v>
      </c>
      <c r="T29" s="10"/>
      <c r="U29" s="19" t="str">
        <f t="shared" ref="U29:U33" si="225">IF(AND((T29&gt;0),(T$5&gt;0)),(T29/T$5*100),"")</f>
        <v/>
      </c>
      <c r="V29" s="10">
        <v>22.1</v>
      </c>
      <c r="W29" s="19">
        <f t="shared" ref="W29:W33" si="226">IF(AND((V29&gt;0),(V$5&gt;0)),(V29/V$5*100),"")</f>
        <v>40.850277264325321</v>
      </c>
      <c r="X29" s="10">
        <v>19.8</v>
      </c>
      <c r="Y29" s="19">
        <f t="shared" ref="Y29:Y33" si="227">IF(AND((X29&gt;0),(X$5&gt;0)),(X29/X$5*100),"")</f>
        <v>40.162271805273839</v>
      </c>
      <c r="Z29" s="10"/>
      <c r="AA29" s="19" t="str">
        <f t="shared" ref="AA29:AA33" si="228">IF(AND((Z29&gt;0),(Z$5&gt;0)),(Z29/Z$5*100),"")</f>
        <v/>
      </c>
      <c r="AB29" s="10">
        <v>21</v>
      </c>
      <c r="AC29" s="19">
        <f t="shared" ref="AC29:AC33" si="229">IF(AND((AB29&gt;0),(AB$5&gt;0)),(AB29/AB$5*100),"")</f>
        <v>41.501976284584977</v>
      </c>
      <c r="AD29" s="10"/>
      <c r="AE29" s="19" t="str">
        <f t="shared" ref="AE29:AE33" si="230">IF(AND((AD29&gt;0),(AD$5&gt;0)),(AD29/AD$5*100),"")</f>
        <v/>
      </c>
      <c r="AF29" s="10">
        <v>19</v>
      </c>
      <c r="AG29" s="19">
        <f t="shared" ref="AG29:AG33" si="231">IF(AND((AF29&gt;0),(AF$5&gt;0)),(AF29/AF$5*100),"")</f>
        <v>37.109375</v>
      </c>
      <c r="AH29" s="10">
        <v>25.9</v>
      </c>
      <c r="AI29" s="19">
        <f t="shared" ref="AI29:AI33" si="232">IF(AND((AH29&gt;0),(AH$5&gt;0)),(AH29/AH$5*100),"")</f>
        <v>40.46875</v>
      </c>
      <c r="AJ29" s="10">
        <v>26.2</v>
      </c>
      <c r="AK29" s="19">
        <f t="shared" ref="AK29:AK33" si="233">IF(AND((AJ29&gt;0),(AJ$5&gt;0)),(AJ29/AJ$5*100),"")</f>
        <v>47.897623400365624</v>
      </c>
      <c r="AL29" s="10">
        <v>21.9</v>
      </c>
      <c r="AM29" s="19">
        <f t="shared" ref="AM29:AM33" si="234">IF(AND((AL29&gt;0),(AL$5&gt;0)),(AL29/AL$5*100),"")</f>
        <v>41.793893129770993</v>
      </c>
      <c r="AN29" s="10">
        <v>17.3</v>
      </c>
      <c r="AO29" s="19">
        <f t="shared" ref="AO29:AO33" si="235">IF(AND((AN29&gt;0),(AN$5&gt;0)),(AN29/AN$5*100),"")</f>
        <v>35.162601626016261</v>
      </c>
      <c r="AP29" s="10">
        <v>23.6</v>
      </c>
      <c r="AQ29" s="19">
        <f t="shared" ref="AQ29:AQ33" si="236">IF(AND((AP29&gt;0),(AP$5&gt;0)),(AP29/AP$5*100),"")</f>
        <v>40.901213171577119</v>
      </c>
      <c r="AR29" s="10">
        <v>20.8</v>
      </c>
      <c r="AS29" s="19">
        <f t="shared" ref="AS29:AS33" si="237">IF(AND((AR29&gt;0),(AR$5&gt;0)),(AR29/AR$5*100),"")</f>
        <v>35.31409168081494</v>
      </c>
      <c r="AT29" s="10">
        <v>20.5</v>
      </c>
      <c r="AU29" s="19">
        <f t="shared" ref="AU29:AU33" si="238">IF(AND((AT29&gt;0),(AT$5&gt;0)),(AT29/AT$5*100),"")</f>
        <v>40.75546719681909</v>
      </c>
      <c r="AV29" s="10">
        <v>21.3</v>
      </c>
      <c r="AW29" s="19">
        <f t="shared" ref="AW29:AW33" si="239">IF(AND((AV29&gt;0),(AV$5&gt;0)),(AV29/AV$5*100),"")</f>
        <v>38.172043010752695</v>
      </c>
      <c r="AX29" s="10">
        <v>22</v>
      </c>
      <c r="AY29" s="19">
        <f t="shared" ref="AY29:AY33" si="240">IF(AND((AX29&gt;0),(AX$5&gt;0)),(AX29/AX$5*100),"")</f>
        <v>42.307692307692307</v>
      </c>
      <c r="AZ29" s="10">
        <v>19.2</v>
      </c>
      <c r="BA29" s="19">
        <f t="shared" ref="BA29:BA33" si="241">IF(AND((AZ29&gt;0),(AZ$5&gt;0)),(AZ29/AZ$5*100),"")</f>
        <v>36.994219653179186</v>
      </c>
      <c r="BB29" s="10"/>
      <c r="BC29" s="19" t="str">
        <f t="shared" ref="BC29:BC33" si="242">IF(AND((BB29&gt;0),(BB$5&gt;0)),(BB29/BB$5*100),"")</f>
        <v/>
      </c>
      <c r="BD29" s="10"/>
      <c r="BE29" s="19" t="str">
        <f t="shared" ref="BE29:BE33" si="243">IF(AND((BD29&gt;0),(BD$5&gt;0)),(BD29/BD$5*100),"")</f>
        <v/>
      </c>
      <c r="BF29" s="10"/>
      <c r="BG29" s="19" t="str">
        <f t="shared" ref="BG29:BG33" si="244">IF(AND((BF29&gt;0),(BF$5&gt;0)),(BF29/BF$5*100),"")</f>
        <v/>
      </c>
      <c r="BH29" s="10"/>
      <c r="BI29" s="19" t="str">
        <f t="shared" ref="BI29:BI33" si="245">IF(AND((BH29&gt;0),(BH$5&gt;0)),(BH29/BH$5*100),"")</f>
        <v/>
      </c>
      <c r="BK29" s="11" t="str">
        <f t="shared" si="0"/>
        <v xml:space="preserve">     External primary branch</v>
      </c>
      <c r="BL29" s="12">
        <f t="shared" si="2"/>
        <v>23</v>
      </c>
      <c r="BM29" s="39">
        <f t="shared" si="1"/>
        <v>17.3</v>
      </c>
      <c r="BN29" s="13" t="str">
        <f t="shared" si="3"/>
        <v>–</v>
      </c>
      <c r="BO29" s="40">
        <f t="shared" si="4"/>
        <v>28.3</v>
      </c>
      <c r="BP29" s="41">
        <f t="shared" si="5"/>
        <v>35.162601626016261</v>
      </c>
      <c r="BQ29" s="14" t="str">
        <f t="shared" si="10"/>
        <v>–</v>
      </c>
      <c r="BR29" s="42">
        <f t="shared" si="6"/>
        <v>49.131944444444443</v>
      </c>
      <c r="BS29" s="43">
        <f t="shared" si="7"/>
        <v>21.947826086956521</v>
      </c>
      <c r="BT29" s="44">
        <f t="shared" si="11"/>
        <v>40.977405839817422</v>
      </c>
      <c r="BU29" s="13">
        <f t="shared" si="8"/>
        <v>2.704519712901023</v>
      </c>
      <c r="BV29" s="45">
        <f t="shared" si="12"/>
        <v>3.7568709265486757</v>
      </c>
      <c r="BW29" s="13">
        <f t="shared" si="9"/>
        <v>24.8</v>
      </c>
      <c r="BX29" s="14">
        <f t="shared" si="13"/>
        <v>44.524236983842009</v>
      </c>
    </row>
    <row r="30" spans="1:76" x14ac:dyDescent="0.3">
      <c r="A30" s="9" t="s">
        <v>43</v>
      </c>
      <c r="B30" s="123">
        <v>9.4</v>
      </c>
      <c r="C30" s="124">
        <f t="shared" si="216"/>
        <v>16.87612208258528</v>
      </c>
      <c r="D30" s="10">
        <v>9.4</v>
      </c>
      <c r="E30" s="19">
        <f t="shared" si="217"/>
        <v>18.54043392504931</v>
      </c>
      <c r="F30" s="10">
        <v>9.4</v>
      </c>
      <c r="G30" s="19">
        <f t="shared" si="218"/>
        <v>16.936936936936938</v>
      </c>
      <c r="H30" s="10">
        <v>10.3</v>
      </c>
      <c r="I30" s="19">
        <f t="shared" si="219"/>
        <v>17.881944444444446</v>
      </c>
      <c r="J30" s="10">
        <v>6.8</v>
      </c>
      <c r="K30" s="19">
        <f t="shared" si="220"/>
        <v>13.765182186234817</v>
      </c>
      <c r="L30" s="10">
        <v>8.6</v>
      </c>
      <c r="M30" s="19">
        <f t="shared" si="221"/>
        <v>16.538461538461537</v>
      </c>
      <c r="N30" s="10">
        <v>7.1</v>
      </c>
      <c r="O30" s="19">
        <f t="shared" si="222"/>
        <v>14.460285132382891</v>
      </c>
      <c r="P30" s="10">
        <v>8.1999999999999993</v>
      </c>
      <c r="Q30" s="19">
        <f t="shared" si="223"/>
        <v>15.327102803738315</v>
      </c>
      <c r="R30" s="10">
        <v>8.1999999999999993</v>
      </c>
      <c r="S30" s="19">
        <f t="shared" si="224"/>
        <v>14.855072463768112</v>
      </c>
      <c r="T30" s="10"/>
      <c r="U30" s="19" t="str">
        <f t="shared" si="225"/>
        <v/>
      </c>
      <c r="V30" s="10">
        <v>7.5</v>
      </c>
      <c r="W30" s="19">
        <f t="shared" si="226"/>
        <v>13.863216266173753</v>
      </c>
      <c r="X30" s="10">
        <v>7</v>
      </c>
      <c r="Y30" s="19">
        <f t="shared" si="227"/>
        <v>14.198782961460447</v>
      </c>
      <c r="Z30" s="10"/>
      <c r="AA30" s="19" t="str">
        <f t="shared" si="228"/>
        <v/>
      </c>
      <c r="AB30" s="10">
        <v>6.9</v>
      </c>
      <c r="AC30" s="19">
        <f t="shared" si="229"/>
        <v>13.636363636363635</v>
      </c>
      <c r="AD30" s="10"/>
      <c r="AE30" s="19" t="str">
        <f t="shared" si="230"/>
        <v/>
      </c>
      <c r="AF30" s="10">
        <v>8.1999999999999993</v>
      </c>
      <c r="AG30" s="19">
        <f t="shared" si="231"/>
        <v>16.015624999999996</v>
      </c>
      <c r="AH30" s="10">
        <v>9.8000000000000007</v>
      </c>
      <c r="AI30" s="19">
        <f t="shared" si="232"/>
        <v>15.312500000000002</v>
      </c>
      <c r="AJ30" s="10">
        <v>9.1999999999999993</v>
      </c>
      <c r="AK30" s="19">
        <f t="shared" si="233"/>
        <v>16.819012797074954</v>
      </c>
      <c r="AL30" s="10">
        <v>8.9</v>
      </c>
      <c r="AM30" s="19">
        <f t="shared" si="234"/>
        <v>16.984732824427482</v>
      </c>
      <c r="AN30" s="10">
        <v>7.6</v>
      </c>
      <c r="AO30" s="19">
        <f t="shared" si="235"/>
        <v>15.447154471544714</v>
      </c>
      <c r="AP30" s="10">
        <v>9.4</v>
      </c>
      <c r="AQ30" s="19">
        <f t="shared" si="236"/>
        <v>16.29116117850953</v>
      </c>
      <c r="AR30" s="10">
        <v>8.9</v>
      </c>
      <c r="AS30" s="19">
        <f t="shared" si="237"/>
        <v>15.110356536502549</v>
      </c>
      <c r="AT30" s="10">
        <v>8.1</v>
      </c>
      <c r="AU30" s="19">
        <f t="shared" si="238"/>
        <v>16.103379721669981</v>
      </c>
      <c r="AV30" s="10">
        <v>9.6999999999999993</v>
      </c>
      <c r="AW30" s="19">
        <f t="shared" si="239"/>
        <v>17.383512544802869</v>
      </c>
      <c r="AX30" s="10">
        <v>7.5</v>
      </c>
      <c r="AY30" s="19">
        <f t="shared" si="240"/>
        <v>14.423076923076922</v>
      </c>
      <c r="AZ30" s="10">
        <v>7.9</v>
      </c>
      <c r="BA30" s="19">
        <f t="shared" si="241"/>
        <v>15.221579961464354</v>
      </c>
      <c r="BB30" s="10"/>
      <c r="BC30" s="19" t="str">
        <f t="shared" si="242"/>
        <v/>
      </c>
      <c r="BD30" s="10"/>
      <c r="BE30" s="19" t="str">
        <f t="shared" si="243"/>
        <v/>
      </c>
      <c r="BF30" s="10"/>
      <c r="BG30" s="19" t="str">
        <f t="shared" si="244"/>
        <v/>
      </c>
      <c r="BH30" s="10"/>
      <c r="BI30" s="19" t="str">
        <f t="shared" si="245"/>
        <v/>
      </c>
      <c r="BK30" s="11" t="str">
        <f t="shared" si="0"/>
        <v xml:space="preserve">     External secondary branch</v>
      </c>
      <c r="BL30" s="12">
        <f t="shared" si="2"/>
        <v>23</v>
      </c>
      <c r="BM30" s="39">
        <f t="shared" si="1"/>
        <v>6.8</v>
      </c>
      <c r="BN30" s="13" t="str">
        <f t="shared" si="3"/>
        <v>–</v>
      </c>
      <c r="BO30" s="40">
        <f t="shared" si="4"/>
        <v>10.3</v>
      </c>
      <c r="BP30" s="41">
        <f t="shared" si="5"/>
        <v>13.636363636363635</v>
      </c>
      <c r="BQ30" s="14" t="str">
        <f t="shared" si="10"/>
        <v>–</v>
      </c>
      <c r="BR30" s="42">
        <f t="shared" si="6"/>
        <v>18.54043392504931</v>
      </c>
      <c r="BS30" s="43">
        <f t="shared" si="7"/>
        <v>8.4347826086956523</v>
      </c>
      <c r="BT30" s="44">
        <f t="shared" si="11"/>
        <v>15.738782449420556</v>
      </c>
      <c r="BU30" s="13">
        <f t="shared" si="8"/>
        <v>1.0355537366558865</v>
      </c>
      <c r="BV30" s="45">
        <f t="shared" si="12"/>
        <v>1.3684757559046712</v>
      </c>
      <c r="BW30" s="13">
        <f t="shared" si="9"/>
        <v>9.4</v>
      </c>
      <c r="BX30" s="14">
        <f t="shared" si="13"/>
        <v>16.87612208258528</v>
      </c>
    </row>
    <row r="31" spans="1:76" x14ac:dyDescent="0.3">
      <c r="A31" s="9" t="s">
        <v>45</v>
      </c>
      <c r="B31" s="128">
        <f>IF(AND((B29&gt;0),(B30&gt;0)),(B30/B29*100),"")</f>
        <v>37.903225806451616</v>
      </c>
      <c r="C31" s="19" t="s">
        <v>33</v>
      </c>
      <c r="D31" s="128">
        <f>IF(AND((D29&gt;0),(D30&gt;0)),(D30/D29*100),"")</f>
        <v>38.842975206611577</v>
      </c>
      <c r="E31" s="19" t="s">
        <v>33</v>
      </c>
      <c r="F31" s="128">
        <f t="shared" ref="F31" si="246">IF(AND((F29&gt;0),(F30&gt;0)),(F30/F29*100),"")</f>
        <v>38.211382113821138</v>
      </c>
      <c r="G31" s="19" t="s">
        <v>33</v>
      </c>
      <c r="H31" s="128">
        <f t="shared" ref="H31" si="247">IF(AND((H29&gt;0),(H30&gt;0)),(H30/H29*100),"")</f>
        <v>36.39575971731449</v>
      </c>
      <c r="I31" s="19" t="s">
        <v>33</v>
      </c>
      <c r="J31" s="128">
        <f t="shared" ref="J31" si="248">IF(AND((J29&gt;0),(J30&gt;0)),(J30/J29*100),"")</f>
        <v>33.830845771144276</v>
      </c>
      <c r="K31" s="19" t="s">
        <v>33</v>
      </c>
      <c r="L31" s="128">
        <f t="shared" ref="L31" si="249">IF(AND((L29&gt;0),(L30&gt;0)),(L30/L29*100),"")</f>
        <v>42.574257425742573</v>
      </c>
      <c r="M31" s="19" t="s">
        <v>33</v>
      </c>
      <c r="N31" s="128">
        <f t="shared" ref="N31" si="250">IF(AND((N29&gt;0),(N30&gt;0)),(N30/N29*100),"")</f>
        <v>36.597938144329902</v>
      </c>
      <c r="O31" s="19" t="s">
        <v>33</v>
      </c>
      <c r="P31" s="128">
        <f t="shared" ref="P31" si="251">IF(AND((P29&gt;0),(P30&gt;0)),(P30/P29*100),"")</f>
        <v>40.796019900497505</v>
      </c>
      <c r="Q31" s="19" t="s">
        <v>33</v>
      </c>
      <c r="R31" s="128">
        <f t="shared" ref="R31" si="252">IF(AND((R29&gt;0),(R30&gt;0)),(R30/R29*100),"")</f>
        <v>36.444444444444443</v>
      </c>
      <c r="S31" s="19" t="s">
        <v>33</v>
      </c>
      <c r="T31" s="128" t="str">
        <f t="shared" ref="T31" si="253">IF(AND((T29&gt;0),(T30&gt;0)),(T30/T29*100),"")</f>
        <v/>
      </c>
      <c r="U31" s="19" t="s">
        <v>33</v>
      </c>
      <c r="V31" s="128">
        <f t="shared" ref="V31" si="254">IF(AND((V29&gt;0),(V30&gt;0)),(V30/V29*100),"")</f>
        <v>33.9366515837104</v>
      </c>
      <c r="W31" s="19" t="s">
        <v>33</v>
      </c>
      <c r="X31" s="128">
        <f t="shared" ref="X31" si="255">IF(AND((X29&gt;0),(X30&gt;0)),(X30/X29*100),"")</f>
        <v>35.353535353535356</v>
      </c>
      <c r="Y31" s="19" t="s">
        <v>33</v>
      </c>
      <c r="Z31" s="128" t="str">
        <f t="shared" ref="Z31" si="256">IF(AND((Z29&gt;0),(Z30&gt;0)),(Z30/Z29*100),"")</f>
        <v/>
      </c>
      <c r="AA31" s="19" t="s">
        <v>33</v>
      </c>
      <c r="AB31" s="128">
        <f t="shared" ref="AB31" si="257">IF(AND((AB29&gt;0),(AB30&gt;0)),(AB30/AB29*100),"")</f>
        <v>32.857142857142854</v>
      </c>
      <c r="AC31" s="19" t="s">
        <v>33</v>
      </c>
      <c r="AD31" s="128" t="str">
        <f t="shared" ref="AD31" si="258">IF(AND((AD29&gt;0),(AD30&gt;0)),(AD30/AD29*100),"")</f>
        <v/>
      </c>
      <c r="AE31" s="19" t="s">
        <v>33</v>
      </c>
      <c r="AF31" s="128">
        <f t="shared" ref="AF31" si="259">IF(AND((AF29&gt;0),(AF30&gt;0)),(AF30/AF29*100),"")</f>
        <v>43.157894736842103</v>
      </c>
      <c r="AG31" s="19" t="s">
        <v>33</v>
      </c>
      <c r="AH31" s="128">
        <f t="shared" ref="AH31" si="260">IF(AND((AH29&gt;0),(AH30&gt;0)),(AH30/AH29*100),"")</f>
        <v>37.837837837837839</v>
      </c>
      <c r="AI31" s="19" t="s">
        <v>33</v>
      </c>
      <c r="AJ31" s="128">
        <f t="shared" ref="AJ31" si="261">IF(AND((AJ29&gt;0),(AJ30&gt;0)),(AJ30/AJ29*100),"")</f>
        <v>35.114503816793892</v>
      </c>
      <c r="AK31" s="19" t="s">
        <v>33</v>
      </c>
      <c r="AL31" s="128">
        <f t="shared" ref="AL31" si="262">IF(AND((AL29&gt;0),(AL30&gt;0)),(AL30/AL29*100),"")</f>
        <v>40.6392694063927</v>
      </c>
      <c r="AM31" s="19" t="s">
        <v>33</v>
      </c>
      <c r="AN31" s="128">
        <f t="shared" ref="AN31" si="263">IF(AND((AN29&gt;0),(AN30&gt;0)),(AN30/AN29*100),"")</f>
        <v>43.93063583815028</v>
      </c>
      <c r="AO31" s="19" t="s">
        <v>33</v>
      </c>
      <c r="AP31" s="128">
        <f t="shared" ref="AP31" si="264">IF(AND((AP29&gt;0),(AP30&gt;0)),(AP30/AP29*100),"")</f>
        <v>39.83050847457627</v>
      </c>
      <c r="AQ31" s="19" t="s">
        <v>33</v>
      </c>
      <c r="AR31" s="128">
        <f t="shared" ref="AR31" si="265">IF(AND((AR29&gt;0),(AR30&gt;0)),(AR30/AR29*100),"")</f>
        <v>42.788461538461533</v>
      </c>
      <c r="AS31" s="19" t="s">
        <v>33</v>
      </c>
      <c r="AT31" s="128">
        <f t="shared" ref="AT31" si="266">IF(AND((AT29&gt;0),(AT30&gt;0)),(AT30/AT29*100),"")</f>
        <v>39.512195121951216</v>
      </c>
      <c r="AU31" s="19" t="s">
        <v>33</v>
      </c>
      <c r="AV31" s="128">
        <f t="shared" ref="AV31" si="267">IF(AND((AV29&gt;0),(AV30&gt;0)),(AV30/AV29*100),"")</f>
        <v>45.539906103286384</v>
      </c>
      <c r="AW31" s="19" t="s">
        <v>33</v>
      </c>
      <c r="AX31" s="128">
        <f t="shared" ref="AX31" si="268">IF(AND((AX29&gt;0),(AX30&gt;0)),(AX30/AX29*100),"")</f>
        <v>34.090909090909086</v>
      </c>
      <c r="AY31" s="19" t="s">
        <v>33</v>
      </c>
      <c r="AZ31" s="128">
        <f t="shared" ref="AZ31" si="269">IF(AND((AZ29&gt;0),(AZ30&gt;0)),(AZ30/AZ29*100),"")</f>
        <v>41.145833333333336</v>
      </c>
      <c r="BA31" s="19" t="s">
        <v>33</v>
      </c>
      <c r="BB31" s="128" t="str">
        <f t="shared" ref="BB31" si="270">IF(AND((BB29&gt;0),(BB30&gt;0)),(BB30/BB29*100),"")</f>
        <v/>
      </c>
      <c r="BC31" s="19" t="s">
        <v>33</v>
      </c>
      <c r="BD31" s="128" t="str">
        <f t="shared" ref="BD31" si="271">IF(AND((BD29&gt;0),(BD30&gt;0)),(BD30/BD29*100),"")</f>
        <v/>
      </c>
      <c r="BE31" s="19" t="s">
        <v>33</v>
      </c>
      <c r="BF31" s="128" t="str">
        <f t="shared" ref="BF31" si="272">IF(AND((BF29&gt;0),(BF30&gt;0)),(BF30/BF29*100),"")</f>
        <v/>
      </c>
      <c r="BG31" s="19" t="s">
        <v>33</v>
      </c>
      <c r="BH31" s="128" t="str">
        <f t="shared" ref="BH31" si="273">IF(AND((BH29&gt;0),(BH30&gt;0)),(BH30/BH29*100),"")</f>
        <v/>
      </c>
      <c r="BI31" s="19" t="s">
        <v>33</v>
      </c>
      <c r="BK31" s="11" t="str">
        <f>A31</f>
        <v xml:space="preserve">     External secondary/primary branch</v>
      </c>
      <c r="BL31" s="12">
        <f t="shared" si="2"/>
        <v>23</v>
      </c>
      <c r="BM31" s="182">
        <f t="shared" si="1"/>
        <v>32.857142857142854</v>
      </c>
      <c r="BN31" s="192" t="str">
        <f t="shared" si="3"/>
        <v>–</v>
      </c>
      <c r="BO31" s="184">
        <f t="shared" si="4"/>
        <v>45.539906103286384</v>
      </c>
      <c r="BP31" s="193" t="str">
        <f t="shared" si="5"/>
        <v/>
      </c>
      <c r="BQ31" s="194" t="s">
        <v>33</v>
      </c>
      <c r="BR31" s="195" t="str">
        <f t="shared" si="6"/>
        <v/>
      </c>
      <c r="BS31" s="188">
        <f t="shared" si="7"/>
        <v>38.579657983620905</v>
      </c>
      <c r="BT31" s="196" t="s">
        <v>33</v>
      </c>
      <c r="BU31" s="183">
        <f t="shared" si="8"/>
        <v>3.5914760491879978</v>
      </c>
      <c r="BV31" s="197" t="s">
        <v>33</v>
      </c>
      <c r="BW31" s="183">
        <f t="shared" si="9"/>
        <v>37.903225806451616</v>
      </c>
      <c r="BX31" s="198" t="s">
        <v>33</v>
      </c>
    </row>
    <row r="32" spans="1:76" x14ac:dyDescent="0.3">
      <c r="A32" s="9" t="s">
        <v>108</v>
      </c>
      <c r="B32" s="123">
        <v>21.1</v>
      </c>
      <c r="C32" s="124">
        <f t="shared" si="216"/>
        <v>37.881508078994614</v>
      </c>
      <c r="D32" s="10">
        <v>21</v>
      </c>
      <c r="E32" s="19">
        <f t="shared" si="217"/>
        <v>41.420118343195263</v>
      </c>
      <c r="F32" s="10">
        <v>20.100000000000001</v>
      </c>
      <c r="G32" s="19">
        <f t="shared" si="218"/>
        <v>36.216216216216218</v>
      </c>
      <c r="H32" s="10">
        <v>26.9</v>
      </c>
      <c r="I32" s="19">
        <f t="shared" si="219"/>
        <v>46.701388888888886</v>
      </c>
      <c r="J32" s="10">
        <v>19.7</v>
      </c>
      <c r="K32" s="19">
        <f t="shared" si="220"/>
        <v>39.878542510121456</v>
      </c>
      <c r="L32" s="10">
        <v>19.7</v>
      </c>
      <c r="M32" s="19">
        <f t="shared" si="221"/>
        <v>37.884615384615387</v>
      </c>
      <c r="N32" s="10">
        <v>18.2</v>
      </c>
      <c r="O32" s="19">
        <f t="shared" si="222"/>
        <v>37.067209775967413</v>
      </c>
      <c r="P32" s="10">
        <v>19.3</v>
      </c>
      <c r="Q32" s="19">
        <f t="shared" si="223"/>
        <v>36.074766355140184</v>
      </c>
      <c r="R32" s="10">
        <v>20.2</v>
      </c>
      <c r="S32" s="19">
        <f t="shared" si="224"/>
        <v>36.594202898550719</v>
      </c>
      <c r="T32" s="10"/>
      <c r="U32" s="19" t="str">
        <f t="shared" si="225"/>
        <v/>
      </c>
      <c r="V32" s="10">
        <v>20.3</v>
      </c>
      <c r="W32" s="19">
        <f t="shared" si="226"/>
        <v>37.523105360443623</v>
      </c>
      <c r="X32" s="10">
        <v>17.100000000000001</v>
      </c>
      <c r="Y32" s="19">
        <f t="shared" si="227"/>
        <v>34.685598377281949</v>
      </c>
      <c r="Z32" s="10"/>
      <c r="AA32" s="19" t="str">
        <f t="shared" si="228"/>
        <v/>
      </c>
      <c r="AB32" s="10">
        <v>20.5</v>
      </c>
      <c r="AC32" s="19">
        <f t="shared" si="229"/>
        <v>40.51383399209486</v>
      </c>
      <c r="AD32" s="10"/>
      <c r="AE32" s="19" t="str">
        <f t="shared" si="230"/>
        <v/>
      </c>
      <c r="AF32" s="10">
        <v>18.899999999999999</v>
      </c>
      <c r="AG32" s="19">
        <f t="shared" si="231"/>
        <v>36.914062499999993</v>
      </c>
      <c r="AH32" s="10">
        <v>21.4</v>
      </c>
      <c r="AI32" s="19">
        <f t="shared" si="232"/>
        <v>33.4375</v>
      </c>
      <c r="AJ32" s="10"/>
      <c r="AK32" s="19" t="str">
        <f t="shared" si="233"/>
        <v/>
      </c>
      <c r="AL32" s="10">
        <v>20.399999999999999</v>
      </c>
      <c r="AM32" s="19">
        <f t="shared" si="234"/>
        <v>38.931297709923662</v>
      </c>
      <c r="AN32" s="10">
        <v>17.2</v>
      </c>
      <c r="AO32" s="19">
        <f t="shared" si="235"/>
        <v>34.959349593495929</v>
      </c>
      <c r="AP32" s="10">
        <v>22.6</v>
      </c>
      <c r="AQ32" s="19">
        <f t="shared" si="236"/>
        <v>39.168110918544194</v>
      </c>
      <c r="AR32" s="10">
        <v>18.2</v>
      </c>
      <c r="AS32" s="19">
        <f t="shared" si="237"/>
        <v>30.899830220713071</v>
      </c>
      <c r="AT32" s="10">
        <v>20.399999999999999</v>
      </c>
      <c r="AU32" s="19">
        <f t="shared" si="238"/>
        <v>40.556660039761432</v>
      </c>
      <c r="AV32" s="10"/>
      <c r="AW32" s="19" t="str">
        <f t="shared" si="239"/>
        <v/>
      </c>
      <c r="AX32" s="10">
        <v>20.6</v>
      </c>
      <c r="AY32" s="19">
        <f t="shared" si="240"/>
        <v>39.61538461538462</v>
      </c>
      <c r="AZ32" s="10">
        <v>17.8</v>
      </c>
      <c r="BA32" s="19">
        <f t="shared" si="241"/>
        <v>34.296724470134876</v>
      </c>
      <c r="BB32" s="10"/>
      <c r="BC32" s="19" t="str">
        <f t="shared" si="242"/>
        <v/>
      </c>
      <c r="BD32" s="10"/>
      <c r="BE32" s="19" t="str">
        <f t="shared" si="243"/>
        <v/>
      </c>
      <c r="BF32" s="10"/>
      <c r="BG32" s="19" t="str">
        <f t="shared" si="244"/>
        <v/>
      </c>
      <c r="BH32" s="10"/>
      <c r="BI32" s="19" t="str">
        <f t="shared" si="245"/>
        <v/>
      </c>
      <c r="BK32" s="11" t="str">
        <f t="shared" si="0"/>
        <v xml:space="preserve">     Internel primary branch</v>
      </c>
      <c r="BL32" s="12">
        <f t="shared" si="2"/>
        <v>21</v>
      </c>
      <c r="BM32" s="39">
        <f t="shared" si="1"/>
        <v>17.100000000000001</v>
      </c>
      <c r="BN32" s="13" t="str">
        <f t="shared" si="3"/>
        <v>–</v>
      </c>
      <c r="BO32" s="40">
        <f t="shared" si="4"/>
        <v>26.9</v>
      </c>
      <c r="BP32" s="41">
        <f t="shared" si="5"/>
        <v>30.899830220713071</v>
      </c>
      <c r="BQ32" s="14" t="str">
        <f t="shared" si="10"/>
        <v>–</v>
      </c>
      <c r="BR32" s="42">
        <f t="shared" si="6"/>
        <v>46.701388888888886</v>
      </c>
      <c r="BS32" s="43">
        <f t="shared" si="7"/>
        <v>20.076190476190476</v>
      </c>
      <c r="BT32" s="44">
        <f t="shared" si="11"/>
        <v>37.677144107117556</v>
      </c>
      <c r="BU32" s="13">
        <f t="shared" si="8"/>
        <v>2.1087685415675201</v>
      </c>
      <c r="BV32" s="45">
        <f t="shared" si="12"/>
        <v>3.337597775545222</v>
      </c>
      <c r="BW32" s="13">
        <f t="shared" si="9"/>
        <v>21.1</v>
      </c>
      <c r="BX32" s="14">
        <f t="shared" si="13"/>
        <v>37.881508078994614</v>
      </c>
    </row>
    <row r="33" spans="1:76" x14ac:dyDescent="0.3">
      <c r="A33" s="9" t="s">
        <v>109</v>
      </c>
      <c r="B33" s="123">
        <v>7.9</v>
      </c>
      <c r="C33" s="124">
        <f t="shared" si="216"/>
        <v>14.183123877917414</v>
      </c>
      <c r="D33" s="10">
        <v>7.9</v>
      </c>
      <c r="E33" s="19">
        <f t="shared" si="217"/>
        <v>15.581854043392504</v>
      </c>
      <c r="F33" s="10">
        <v>7.2</v>
      </c>
      <c r="G33" s="19">
        <f t="shared" si="218"/>
        <v>12.972972972972974</v>
      </c>
      <c r="H33" s="10">
        <v>9.9</v>
      </c>
      <c r="I33" s="19">
        <f t="shared" si="219"/>
        <v>17.1875</v>
      </c>
      <c r="J33" s="10">
        <v>6.5</v>
      </c>
      <c r="K33" s="19">
        <f t="shared" si="220"/>
        <v>13.157894736842104</v>
      </c>
      <c r="L33" s="10">
        <v>7.9</v>
      </c>
      <c r="M33" s="19">
        <f t="shared" si="221"/>
        <v>15.192307692307693</v>
      </c>
      <c r="N33" s="10">
        <v>6</v>
      </c>
      <c r="O33" s="19">
        <f t="shared" si="222"/>
        <v>12.219959266802444</v>
      </c>
      <c r="P33" s="10">
        <v>7.2</v>
      </c>
      <c r="Q33" s="19">
        <f t="shared" si="223"/>
        <v>13.457943925233645</v>
      </c>
      <c r="R33" s="10">
        <v>6.6</v>
      </c>
      <c r="S33" s="19">
        <f t="shared" si="224"/>
        <v>11.956521739130434</v>
      </c>
      <c r="T33" s="10"/>
      <c r="U33" s="19" t="str">
        <f t="shared" si="225"/>
        <v/>
      </c>
      <c r="V33" s="10">
        <v>7.3</v>
      </c>
      <c r="W33" s="19">
        <f t="shared" si="226"/>
        <v>13.493530499075785</v>
      </c>
      <c r="X33" s="10">
        <v>6.3</v>
      </c>
      <c r="Y33" s="19">
        <f t="shared" si="227"/>
        <v>12.778904665314403</v>
      </c>
      <c r="Z33" s="10"/>
      <c r="AA33" s="19" t="str">
        <f t="shared" si="228"/>
        <v/>
      </c>
      <c r="AB33" s="10">
        <v>6.6</v>
      </c>
      <c r="AC33" s="19">
        <f t="shared" si="229"/>
        <v>13.043478260869565</v>
      </c>
      <c r="AD33" s="10"/>
      <c r="AE33" s="19" t="str">
        <f t="shared" si="230"/>
        <v/>
      </c>
      <c r="AF33" s="10">
        <v>6.6</v>
      </c>
      <c r="AG33" s="19">
        <f t="shared" si="231"/>
        <v>12.890624999999996</v>
      </c>
      <c r="AH33" s="10">
        <v>9.1</v>
      </c>
      <c r="AI33" s="19">
        <f t="shared" si="232"/>
        <v>14.21875</v>
      </c>
      <c r="AJ33" s="10"/>
      <c r="AK33" s="19" t="str">
        <f t="shared" si="233"/>
        <v/>
      </c>
      <c r="AL33" s="10">
        <v>7.2</v>
      </c>
      <c r="AM33" s="19">
        <f t="shared" si="234"/>
        <v>13.740458015267176</v>
      </c>
      <c r="AN33" s="10">
        <v>6.3</v>
      </c>
      <c r="AO33" s="19">
        <f t="shared" si="235"/>
        <v>12.804878048780488</v>
      </c>
      <c r="AP33" s="10">
        <v>8.1</v>
      </c>
      <c r="AQ33" s="19">
        <f t="shared" si="236"/>
        <v>14.038128249566723</v>
      </c>
      <c r="AR33" s="10">
        <v>7.9</v>
      </c>
      <c r="AS33" s="19">
        <f t="shared" si="237"/>
        <v>13.412563667232599</v>
      </c>
      <c r="AT33" s="10">
        <v>7</v>
      </c>
      <c r="AU33" s="19">
        <f t="shared" si="238"/>
        <v>13.916500994035786</v>
      </c>
      <c r="AV33" s="10"/>
      <c r="AW33" s="19" t="str">
        <f t="shared" si="239"/>
        <v/>
      </c>
      <c r="AX33" s="10">
        <v>6.9</v>
      </c>
      <c r="AY33" s="19">
        <f t="shared" si="240"/>
        <v>13.26923076923077</v>
      </c>
      <c r="AZ33" s="10">
        <v>6.2</v>
      </c>
      <c r="BA33" s="19">
        <f t="shared" si="241"/>
        <v>11.946050096339114</v>
      </c>
      <c r="BB33" s="10"/>
      <c r="BC33" s="19" t="str">
        <f t="shared" si="242"/>
        <v/>
      </c>
      <c r="BD33" s="10"/>
      <c r="BE33" s="19" t="str">
        <f t="shared" si="243"/>
        <v/>
      </c>
      <c r="BF33" s="10"/>
      <c r="BG33" s="19" t="str">
        <f t="shared" si="244"/>
        <v/>
      </c>
      <c r="BH33" s="10"/>
      <c r="BI33" s="19" t="str">
        <f t="shared" si="245"/>
        <v/>
      </c>
      <c r="BK33" s="11" t="str">
        <f t="shared" si="0"/>
        <v xml:space="preserve">     Internal secondary branch</v>
      </c>
      <c r="BL33" s="12">
        <f t="shared" si="2"/>
        <v>21</v>
      </c>
      <c r="BM33" s="39">
        <f t="shared" si="1"/>
        <v>6</v>
      </c>
      <c r="BN33" s="13" t="str">
        <f t="shared" si="3"/>
        <v>–</v>
      </c>
      <c r="BO33" s="40">
        <f t="shared" si="4"/>
        <v>9.9</v>
      </c>
      <c r="BP33" s="41">
        <f t="shared" si="5"/>
        <v>11.946050096339114</v>
      </c>
      <c r="BQ33" s="14" t="str">
        <f t="shared" si="10"/>
        <v>–</v>
      </c>
      <c r="BR33" s="42">
        <f t="shared" si="6"/>
        <v>17.1875</v>
      </c>
      <c r="BS33" s="43">
        <f t="shared" si="7"/>
        <v>7.2666666666666648</v>
      </c>
      <c r="BT33" s="44">
        <f t="shared" si="11"/>
        <v>13.593484596205315</v>
      </c>
      <c r="BU33" s="13">
        <f t="shared" si="8"/>
        <v>0.98353105356838644</v>
      </c>
      <c r="BV33" s="45">
        <f t="shared" si="12"/>
        <v>1.2367760983678853</v>
      </c>
      <c r="BW33" s="13">
        <f t="shared" si="9"/>
        <v>7.9</v>
      </c>
      <c r="BX33" s="14">
        <f t="shared" si="13"/>
        <v>14.183123877917414</v>
      </c>
    </row>
    <row r="34" spans="1:76" x14ac:dyDescent="0.3">
      <c r="A34" s="9" t="s">
        <v>46</v>
      </c>
      <c r="B34" s="128">
        <f>IF(AND((B32&gt;0),(B33&gt;0)),(B33/B32*100),"")</f>
        <v>37.440758293838861</v>
      </c>
      <c r="C34" s="19" t="s">
        <v>33</v>
      </c>
      <c r="D34" s="128">
        <f>IF(AND((D32&gt;0),(D33&gt;0)),(D33/D32*100),"")</f>
        <v>37.61904761904762</v>
      </c>
      <c r="E34" s="19" t="s">
        <v>33</v>
      </c>
      <c r="F34" s="128">
        <f t="shared" ref="F34" si="274">IF(AND((F32&gt;0),(F33&gt;0)),(F33/F32*100),"")</f>
        <v>35.820895522388057</v>
      </c>
      <c r="G34" s="19" t="s">
        <v>33</v>
      </c>
      <c r="H34" s="128">
        <f t="shared" ref="H34" si="275">IF(AND((H32&gt;0),(H33&gt;0)),(H33/H32*100),"")</f>
        <v>36.802973977695167</v>
      </c>
      <c r="I34" s="19" t="s">
        <v>33</v>
      </c>
      <c r="J34" s="128">
        <f t="shared" ref="J34" si="276">IF(AND((J32&gt;0),(J33&gt;0)),(J33/J32*100),"")</f>
        <v>32.994923857868017</v>
      </c>
      <c r="K34" s="19" t="s">
        <v>33</v>
      </c>
      <c r="L34" s="128">
        <f t="shared" ref="L34" si="277">IF(AND((L32&gt;0),(L33&gt;0)),(L33/L32*100),"")</f>
        <v>40.101522842639596</v>
      </c>
      <c r="M34" s="19" t="s">
        <v>33</v>
      </c>
      <c r="N34" s="128">
        <f t="shared" ref="N34" si="278">IF(AND((N32&gt;0),(N33&gt;0)),(N33/N32*100),"")</f>
        <v>32.967032967032964</v>
      </c>
      <c r="O34" s="19" t="s">
        <v>33</v>
      </c>
      <c r="P34" s="128">
        <f t="shared" ref="P34" si="279">IF(AND((P32&gt;0),(P33&gt;0)),(P33/P32*100),"")</f>
        <v>37.305699481865283</v>
      </c>
      <c r="Q34" s="19" t="s">
        <v>33</v>
      </c>
      <c r="R34" s="128">
        <f t="shared" ref="R34" si="280">IF(AND((R32&gt;0),(R33&gt;0)),(R33/R32*100),"")</f>
        <v>32.673267326732677</v>
      </c>
      <c r="S34" s="19" t="s">
        <v>33</v>
      </c>
      <c r="T34" s="128" t="str">
        <f t="shared" ref="T34" si="281">IF(AND((T32&gt;0),(T33&gt;0)),(T33/T32*100),"")</f>
        <v/>
      </c>
      <c r="U34" s="19" t="s">
        <v>33</v>
      </c>
      <c r="V34" s="128">
        <f t="shared" ref="V34" si="282">IF(AND((V32&gt;0),(V33&gt;0)),(V33/V32*100),"")</f>
        <v>35.960591133004925</v>
      </c>
      <c r="W34" s="19" t="s">
        <v>33</v>
      </c>
      <c r="X34" s="128">
        <f t="shared" ref="X34" si="283">IF(AND((X32&gt;0),(X33&gt;0)),(X33/X32*100),"")</f>
        <v>36.84210526315789</v>
      </c>
      <c r="Y34" s="19" t="s">
        <v>33</v>
      </c>
      <c r="Z34" s="128" t="str">
        <f t="shared" ref="Z34" si="284">IF(AND((Z32&gt;0),(Z33&gt;0)),(Z33/Z32*100),"")</f>
        <v/>
      </c>
      <c r="AA34" s="19" t="s">
        <v>33</v>
      </c>
      <c r="AB34" s="128">
        <f t="shared" ref="AB34" si="285">IF(AND((AB32&gt;0),(AB33&gt;0)),(AB33/AB32*100),"")</f>
        <v>32.195121951219512</v>
      </c>
      <c r="AC34" s="19" t="s">
        <v>33</v>
      </c>
      <c r="AD34" s="128" t="str">
        <f t="shared" ref="AD34" si="286">IF(AND((AD32&gt;0),(AD33&gt;0)),(AD33/AD32*100),"")</f>
        <v/>
      </c>
      <c r="AE34" s="19" t="s">
        <v>33</v>
      </c>
      <c r="AF34" s="128">
        <f t="shared" ref="AF34" si="287">IF(AND((AF32&gt;0),(AF33&gt;0)),(AF33/AF32*100),"")</f>
        <v>34.920634920634917</v>
      </c>
      <c r="AG34" s="19" t="s">
        <v>33</v>
      </c>
      <c r="AH34" s="128">
        <f t="shared" ref="AH34" si="288">IF(AND((AH32&gt;0),(AH33&gt;0)),(AH33/AH32*100),"")</f>
        <v>42.523364485981304</v>
      </c>
      <c r="AI34" s="19" t="s">
        <v>33</v>
      </c>
      <c r="AJ34" s="128" t="str">
        <f t="shared" ref="AJ34" si="289">IF(AND((AJ32&gt;0),(AJ33&gt;0)),(AJ33/AJ32*100),"")</f>
        <v/>
      </c>
      <c r="AK34" s="19" t="s">
        <v>33</v>
      </c>
      <c r="AL34" s="128">
        <f t="shared" ref="AL34" si="290">IF(AND((AL32&gt;0),(AL33&gt;0)),(AL33/AL32*100),"")</f>
        <v>35.294117647058826</v>
      </c>
      <c r="AM34" s="19" t="s">
        <v>33</v>
      </c>
      <c r="AN34" s="128">
        <f t="shared" ref="AN34" si="291">IF(AND((AN32&gt;0),(AN33&gt;0)),(AN33/AN32*100),"")</f>
        <v>36.627906976744185</v>
      </c>
      <c r="AO34" s="19" t="s">
        <v>33</v>
      </c>
      <c r="AP34" s="128">
        <f t="shared" ref="AP34" si="292">IF(AND((AP32&gt;0),(AP33&gt;0)),(AP33/AP32*100),"")</f>
        <v>35.840707964601762</v>
      </c>
      <c r="AQ34" s="19" t="s">
        <v>33</v>
      </c>
      <c r="AR34" s="128">
        <f t="shared" ref="AR34" si="293">IF(AND((AR32&gt;0),(AR33&gt;0)),(AR33/AR32*100),"")</f>
        <v>43.406593406593409</v>
      </c>
      <c r="AS34" s="19" t="s">
        <v>33</v>
      </c>
      <c r="AT34" s="128">
        <f t="shared" ref="AT34" si="294">IF(AND((AT32&gt;0),(AT33&gt;0)),(AT33/AT32*100),"")</f>
        <v>34.313725490196077</v>
      </c>
      <c r="AU34" s="19" t="s">
        <v>33</v>
      </c>
      <c r="AV34" s="128" t="str">
        <f t="shared" ref="AV34" si="295">IF(AND((AV32&gt;0),(AV33&gt;0)),(AV33/AV32*100),"")</f>
        <v/>
      </c>
      <c r="AW34" s="19" t="s">
        <v>33</v>
      </c>
      <c r="AX34" s="128">
        <f t="shared" ref="AX34" si="296">IF(AND((AX32&gt;0),(AX33&gt;0)),(AX33/AX32*100),"")</f>
        <v>33.495145631067963</v>
      </c>
      <c r="AY34" s="19" t="s">
        <v>33</v>
      </c>
      <c r="AZ34" s="128">
        <f t="shared" ref="AZ34" si="297">IF(AND((AZ32&gt;0),(AZ33&gt;0)),(AZ33/AZ32*100),"")</f>
        <v>34.831460674157306</v>
      </c>
      <c r="BA34" s="19" t="s">
        <v>33</v>
      </c>
      <c r="BB34" s="128" t="str">
        <f t="shared" ref="BB34" si="298">IF(AND((BB32&gt;0),(BB33&gt;0)),(BB33/BB32*100),"")</f>
        <v/>
      </c>
      <c r="BC34" s="19" t="s">
        <v>33</v>
      </c>
      <c r="BD34" s="128" t="str">
        <f t="shared" ref="BD34" si="299">IF(AND((BD32&gt;0),(BD33&gt;0)),(BD33/BD32*100),"")</f>
        <v/>
      </c>
      <c r="BE34" s="19" t="s">
        <v>33</v>
      </c>
      <c r="BF34" s="128" t="str">
        <f t="shared" ref="BF34" si="300">IF(AND((BF32&gt;0),(BF33&gt;0)),(BF33/BF32*100),"")</f>
        <v/>
      </c>
      <c r="BG34" s="19" t="s">
        <v>33</v>
      </c>
      <c r="BH34" s="128" t="str">
        <f t="shared" ref="BH34" si="301">IF(AND((BH32&gt;0),(BH33&gt;0)),(BH33/BH32*100),"")</f>
        <v/>
      </c>
      <c r="BI34" s="19" t="s">
        <v>33</v>
      </c>
      <c r="BK34" s="11" t="str">
        <f t="shared" si="0"/>
        <v xml:space="preserve">     Internal secondary/primary branch</v>
      </c>
      <c r="BL34" s="12">
        <f>COUNT(B34,D34,F34,H34,J34,L34,N34,P34,R34,T34,V34,X34,Z34,AB34,AD34,AF34,AH34,AJ34,AL34,AN34,AP34,AR34,AT34,AV34,AX34,AZ34,BB34,BD34,BF34,BH34)</f>
        <v>21</v>
      </c>
      <c r="BM34" s="182">
        <f>IF(SUM(B34,D34,F34,H34,J34,L34,N34,P34,R34,T34,V34,X34,Z34,AB34,AD34,AF34,AH34,AJ34,AL34,AN34,AP34,AR34,AT34,AV34,AX34,AZ34,BB34,BD34,BF34,BH34)&gt;0,MIN(B34,D34,F34,H34,J34,L34,N34,P34,R34,T34,V34,X34,Z34,AB34,AD34,AF34,AH34,AJ34,AL34,AN34,AP34,AR34,AT34,AV34,AX34,AZ34,BB34,BD34,BF34,BH34),"")</f>
        <v>32.195121951219512</v>
      </c>
      <c r="BN34" s="192" t="str">
        <f>IF(COUNT(BM34)&gt;0,"–","?")</f>
        <v>–</v>
      </c>
      <c r="BO34" s="184">
        <f>IF(SUM(B34,D34,F34,H34,J34,L34,N34,P34,R34,T34,V34,X34,Z34,AB34,AD34,AF34,AH34,AJ34,AL34,AN34,AP34,AR34,AT34,AV34,AX34,AZ34,BB34,BD34,BF34,BH34)&gt;0,MAX(B34,D34,F34,H34,J34,L34,N34,P34,R34,T34,V34,X34,Z34,AB34,AD34,AF34,AH34,AJ34,AL34,AN34,AP34,AR34,AT34,AV34,AX34,AZ34,BB34,BD34,BF34,BH34),"")</f>
        <v>43.406593406593409</v>
      </c>
      <c r="BP34" s="193" t="str">
        <f>IF(SUM(C34,E34,G34,I34,K34,M34,O34,Q34,S34,U34,W34,Y34,AA34,AC34,AE34,AG34,AI34,AK34,AM34,AO34,AQ34,AS34,AU34,AW34,AY34,BA34,BC34,BE34,BG34,BI34)&gt;0,MIN(C34,E34,G34,I34,K34,M34,O34,Q34,S34,U34,W34,Y34,AA34,AC34,AE34,AG34,AI34,AK34,AM34,AO34,AQ34,AS34,AU34,AW34,AY34,BA34,BC34,BE34,BG34,BI34),"")</f>
        <v/>
      </c>
      <c r="BQ34" s="194" t="s">
        <v>33</v>
      </c>
      <c r="BR34" s="195" t="str">
        <f>IF(SUM(C34,E34,G34,I34,K34,M34,O34,Q34,S34,U34,W34,Y34,AA34,AC34,AE34,AG34,AI34,AK34,AM34,AO34,AQ34,AS34,AU34,AW34,AY34,BA34,BC34,BE34,BG34,BI34)&gt;0,MAX(C34,E34,G34,I34,K34,M34,O34,Q34,S34,U34,W34,Y34,AA34,AC34,AE34,AG34,AI34,AK34,AM34,AO34,AQ34,AS34,AU34,AW34,AY34,BA34,BC34,BE34,BG34,BI34),"")</f>
        <v/>
      </c>
      <c r="BS34" s="188">
        <f>IF(SUM(B34,D34,F34,H34,J34,L34,N34,P34,R34,T34,V34,X34,Z34,AB34,AD34,AF34,AH34,AJ34,AL34,AN34,AP34,AR34,AT34,AV34,AX34,AZ34,BB34,BD34,BF34,BH34)&gt;0,AVERAGE(B34,D34,F34,H34,J34,L34,N34,P34,R34,T34,V34,X34,Z34,AB34,AD34,AF34,AH34,AJ34,AL34,AN34,AP34,AR34,AT34,AV34,AX34,AZ34,BB34,BD34,BF34,BH34),"?")</f>
        <v>36.189409401596492</v>
      </c>
      <c r="BT34" s="196" t="s">
        <v>33</v>
      </c>
      <c r="BU34" s="183">
        <f>IF(COUNT(B34,D34,F34,H34,J34,L34,N34,P34,R34,T34,V34,X34,Z34,AB34,AD34,AF34,AH34,AJ34,AL34,AN34,AP34,AR34,AT34,AV34,AX34,AZ34,BB34,BD34,BF34,BH34)&gt;1,STDEV(B34,D34,F34,H34,J34,L34,N34,P34,R34,T34,V34,X34,Z34,AB34,AD34,AF34,AH34,AJ34,AL34,AN34,AP34,AR34,AT34,AV34,AX34,AZ34,BB34,BD34,BF34,BH34),"?")</f>
        <v>2.9800197675906039</v>
      </c>
      <c r="BV34" s="197" t="s">
        <v>33</v>
      </c>
      <c r="BW34" s="183">
        <f>IF(COUNT(B34)&gt;0,B34,"?")</f>
        <v>37.440758293838861</v>
      </c>
      <c r="BX34" s="198" t="s">
        <v>33</v>
      </c>
    </row>
    <row r="35" spans="1:76" x14ac:dyDescent="0.3">
      <c r="A35" s="20" t="s">
        <v>49</v>
      </c>
      <c r="B35" s="121"/>
      <c r="C35" s="122"/>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47"/>
      <c r="AF35" s="24"/>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47"/>
      <c r="BK35" s="11" t="str">
        <f t="shared" si="0"/>
        <v>Claw 4 heights</v>
      </c>
      <c r="BL35" s="12"/>
      <c r="BM35" s="39"/>
      <c r="BN35" s="13"/>
      <c r="BO35" s="40"/>
      <c r="BP35" s="41"/>
      <c r="BQ35" s="14"/>
      <c r="BR35" s="42"/>
      <c r="BS35" s="43"/>
      <c r="BT35" s="44"/>
      <c r="BU35" s="13"/>
      <c r="BV35" s="45"/>
      <c r="BW35" s="13"/>
      <c r="BX35" s="14"/>
    </row>
    <row r="36" spans="1:76" x14ac:dyDescent="0.3">
      <c r="A36" s="9" t="s">
        <v>51</v>
      </c>
      <c r="B36" s="123"/>
      <c r="C36" s="124" t="str">
        <f t="shared" ref="C36:C40" si="302">IF(AND((B36&gt;0),(B$5&gt;0)),(B36/B$5*100),"")</f>
        <v/>
      </c>
      <c r="D36" s="10">
        <v>30.3</v>
      </c>
      <c r="E36" s="19">
        <f t="shared" ref="E36:E40" si="303">IF(AND((D36&gt;0),(D$5&gt;0)),(D36/D$5*100),"")</f>
        <v>59.763313609467453</v>
      </c>
      <c r="F36" s="10">
        <v>32.6</v>
      </c>
      <c r="G36" s="19">
        <f t="shared" ref="G36:G40" si="304">IF(AND((F36&gt;0),(F$5&gt;0)),(F36/F$5*100),"")</f>
        <v>58.738738738738739</v>
      </c>
      <c r="H36" s="10"/>
      <c r="I36" s="19" t="str">
        <f t="shared" ref="I36:I40" si="305">IF(AND((H36&gt;0),(H$5&gt;0)),(H36/H$5*100),"")</f>
        <v/>
      </c>
      <c r="J36" s="10"/>
      <c r="K36" s="19" t="str">
        <f t="shared" ref="K36:K40" si="306">IF(AND((J36&gt;0),(J$5&gt;0)),(J36/J$5*100),"")</f>
        <v/>
      </c>
      <c r="L36" s="10"/>
      <c r="M36" s="19" t="str">
        <f t="shared" ref="M36:M40" si="307">IF(AND((L36&gt;0),(L$5&gt;0)),(L36/L$5*100),"")</f>
        <v/>
      </c>
      <c r="N36" s="10">
        <v>26.9</v>
      </c>
      <c r="O36" s="19">
        <f t="shared" ref="O36:O40" si="308">IF(AND((N36&gt;0),(N$5&gt;0)),(N36/N$5*100),"")</f>
        <v>54.786150712830953</v>
      </c>
      <c r="P36" s="10">
        <v>28.8</v>
      </c>
      <c r="Q36" s="19">
        <f t="shared" ref="Q36:Q40" si="309">IF(AND((P36&gt;0),(P$5&gt;0)),(P36/P$5*100),"")</f>
        <v>53.831775700934578</v>
      </c>
      <c r="R36" s="10"/>
      <c r="S36" s="19" t="str">
        <f t="shared" ref="S36:S40" si="310">IF(AND((R36&gt;0),(R$5&gt;0)),(R36/R$5*100),"")</f>
        <v/>
      </c>
      <c r="T36" s="10">
        <v>29.6</v>
      </c>
      <c r="U36" s="19">
        <f t="shared" ref="U36:U40" si="311">IF(AND((T36&gt;0),(T$5&gt;0)),(T36/T$5*100),"")</f>
        <v>57.142857142857153</v>
      </c>
      <c r="V36" s="10"/>
      <c r="W36" s="19" t="str">
        <f t="shared" ref="W36:W40" si="312">IF(AND((V36&gt;0),(V$5&gt;0)),(V36/V$5*100),"")</f>
        <v/>
      </c>
      <c r="X36" s="10">
        <v>26</v>
      </c>
      <c r="Y36" s="19">
        <f t="shared" ref="Y36:Y40" si="313">IF(AND((X36&gt;0),(X$5&gt;0)),(X36/X$5*100),"")</f>
        <v>52.738336713995949</v>
      </c>
      <c r="Z36" s="10"/>
      <c r="AA36" s="19" t="str">
        <f t="shared" ref="AA36:AA40" si="314">IF(AND((Z36&gt;0),(Z$5&gt;0)),(Z36/Z$5*100),"")</f>
        <v/>
      </c>
      <c r="AB36" s="10">
        <v>29.4</v>
      </c>
      <c r="AC36" s="19">
        <f t="shared" ref="AC36:AC40" si="315">IF(AND((AB36&gt;0),(AB$5&gt;0)),(AB36/AB$5*100),"")</f>
        <v>58.102766798418969</v>
      </c>
      <c r="AD36" s="10">
        <v>28</v>
      </c>
      <c r="AE36" s="19">
        <f t="shared" ref="AE36:AE40" si="316">IF(AND((AD36&gt;0),(AD$5&gt;0)),(AD36/AD$5*100),"")</f>
        <v>57.142857142857139</v>
      </c>
      <c r="AF36" s="10">
        <v>28</v>
      </c>
      <c r="AG36" s="19">
        <f t="shared" ref="AG36:AG40" si="317">IF(AND((AF36&gt;0),(AF$5&gt;0)),(AF36/AF$5*100),"")</f>
        <v>54.6875</v>
      </c>
      <c r="AH36" s="10">
        <v>33</v>
      </c>
      <c r="AI36" s="19">
        <f t="shared" ref="AI36:AI40" si="318">IF(AND((AH36&gt;0),(AH$5&gt;0)),(AH36/AH$5*100),"")</f>
        <v>51.5625</v>
      </c>
      <c r="AJ36" s="10">
        <v>29.7</v>
      </c>
      <c r="AK36" s="19">
        <f t="shared" ref="AK36:AK40" si="319">IF(AND((AJ36&gt;0),(AJ$5&gt;0)),(AJ36/AJ$5*100),"")</f>
        <v>54.296160877513714</v>
      </c>
      <c r="AL36" s="10">
        <v>28.5</v>
      </c>
      <c r="AM36" s="19">
        <f t="shared" ref="AM36:AM40" si="320">IF(AND((AL36&gt;0),(AL$5&gt;0)),(AL36/AL$5*100),"")</f>
        <v>54.389312977099237</v>
      </c>
      <c r="AN36" s="10">
        <v>26.5</v>
      </c>
      <c r="AO36" s="19">
        <f t="shared" ref="AO36:AO40" si="321">IF(AND((AN36&gt;0),(AN$5&gt;0)),(AN36/AN$5*100),"")</f>
        <v>53.861788617886177</v>
      </c>
      <c r="AP36" s="10">
        <v>32.5</v>
      </c>
      <c r="AQ36" s="19">
        <f t="shared" ref="AQ36:AQ40" si="322">IF(AND((AP36&gt;0),(AP$5&gt;0)),(AP36/AP$5*100),"")</f>
        <v>56.32582322357019</v>
      </c>
      <c r="AR36" s="10">
        <v>31.2</v>
      </c>
      <c r="AS36" s="19">
        <f t="shared" ref="AS36:AS40" si="323">IF(AND((AR36&gt;0),(AR$5&gt;0)),(AR36/AR$5*100),"")</f>
        <v>52.97113752122241</v>
      </c>
      <c r="AT36" s="10">
        <v>27.3</v>
      </c>
      <c r="AU36" s="19">
        <f t="shared" ref="AU36:AU40" si="324">IF(AND((AT36&gt;0),(AT$5&gt;0)),(AT36/AT$5*100),"")</f>
        <v>54.274353876739568</v>
      </c>
      <c r="AV36" s="10">
        <v>30.9</v>
      </c>
      <c r="AW36" s="19">
        <f t="shared" ref="AW36:AW40" si="325">IF(AND((AV36&gt;0),(AV$5&gt;0)),(AV36/AV$5*100),"")</f>
        <v>55.376344086021504</v>
      </c>
      <c r="AX36" s="10">
        <v>28.6</v>
      </c>
      <c r="AY36" s="19">
        <f t="shared" ref="AY36:AY40" si="326">IF(AND((AX36&gt;0),(AX$5&gt;0)),(AX36/AX$5*100),"")</f>
        <v>55.000000000000007</v>
      </c>
      <c r="AZ36" s="10">
        <v>26.5</v>
      </c>
      <c r="BA36" s="19">
        <f t="shared" ref="BA36:BA40" si="327">IF(AND((AZ36&gt;0),(AZ$5&gt;0)),(AZ36/AZ$5*100),"")</f>
        <v>51.059730250481692</v>
      </c>
      <c r="BB36" s="10"/>
      <c r="BC36" s="19" t="str">
        <f t="shared" ref="BC36:BC40" si="328">IF(AND((BB36&gt;0),(BB$5&gt;0)),(BB36/BB$5*100),"")</f>
        <v/>
      </c>
      <c r="BD36" s="10"/>
      <c r="BE36" s="19" t="str">
        <f t="shared" ref="BE36:BE40" si="329">IF(AND((BD36&gt;0),(BD$5&gt;0)),(BD36/BD$5*100),"")</f>
        <v/>
      </c>
      <c r="BF36" s="10"/>
      <c r="BG36" s="19" t="str">
        <f t="shared" ref="BG36:BG40" si="330">IF(AND((BF36&gt;0),(BF$5&gt;0)),(BF36/BF$5*100),"")</f>
        <v/>
      </c>
      <c r="BH36" s="10"/>
      <c r="BI36" s="19" t="str">
        <f t="shared" ref="BI36:BI40" si="331">IF(AND((BH36&gt;0),(BH$5&gt;0)),(BH36/BH$5*100),"")</f>
        <v/>
      </c>
      <c r="BK36" s="11" t="str">
        <f t="shared" si="0"/>
        <v xml:space="preserve">     Anterior primary branch</v>
      </c>
      <c r="BL36" s="12">
        <f t="shared" si="2"/>
        <v>19</v>
      </c>
      <c r="BM36" s="39">
        <f t="shared" si="1"/>
        <v>26</v>
      </c>
      <c r="BN36" s="13" t="str">
        <f t="shared" si="3"/>
        <v>–</v>
      </c>
      <c r="BO36" s="40">
        <f t="shared" si="4"/>
        <v>33</v>
      </c>
      <c r="BP36" s="41">
        <f t="shared" si="5"/>
        <v>51.059730250481692</v>
      </c>
      <c r="BQ36" s="14" t="str">
        <f t="shared" si="10"/>
        <v>–</v>
      </c>
      <c r="BR36" s="42">
        <f t="shared" si="6"/>
        <v>59.763313609467453</v>
      </c>
      <c r="BS36" s="43">
        <f t="shared" si="7"/>
        <v>29.173684210526314</v>
      </c>
      <c r="BT36" s="44">
        <f t="shared" si="11"/>
        <v>55.055339367928184</v>
      </c>
      <c r="BU36" s="13">
        <f t="shared" si="8"/>
        <v>2.1478263185688089</v>
      </c>
      <c r="BV36" s="45">
        <f t="shared" si="12"/>
        <v>2.3344223875261547</v>
      </c>
      <c r="BW36" s="13" t="str">
        <f t="shared" si="9"/>
        <v>?</v>
      </c>
      <c r="BX36" s="14" t="str">
        <f t="shared" si="13"/>
        <v>?</v>
      </c>
    </row>
    <row r="37" spans="1:76" x14ac:dyDescent="0.3">
      <c r="A37" s="9" t="s">
        <v>50</v>
      </c>
      <c r="B37" s="123"/>
      <c r="C37" s="124" t="str">
        <f t="shared" si="302"/>
        <v/>
      </c>
      <c r="D37" s="10">
        <v>12.8</v>
      </c>
      <c r="E37" s="19">
        <f t="shared" si="303"/>
        <v>25.246548323471401</v>
      </c>
      <c r="F37" s="10">
        <v>13.3</v>
      </c>
      <c r="G37" s="19">
        <f t="shared" si="304"/>
        <v>23.963963963963966</v>
      </c>
      <c r="H37" s="10"/>
      <c r="I37" s="19" t="str">
        <f t="shared" si="305"/>
        <v/>
      </c>
      <c r="J37" s="10"/>
      <c r="K37" s="19" t="str">
        <f t="shared" si="306"/>
        <v/>
      </c>
      <c r="L37" s="10"/>
      <c r="M37" s="19" t="str">
        <f t="shared" si="307"/>
        <v/>
      </c>
      <c r="N37" s="10">
        <v>10.8</v>
      </c>
      <c r="O37" s="19">
        <f t="shared" si="308"/>
        <v>21.995926680244398</v>
      </c>
      <c r="P37" s="10">
        <v>11.5</v>
      </c>
      <c r="Q37" s="19">
        <f t="shared" si="309"/>
        <v>21.495327102803738</v>
      </c>
      <c r="R37" s="10"/>
      <c r="S37" s="19" t="str">
        <f t="shared" si="310"/>
        <v/>
      </c>
      <c r="T37" s="10">
        <v>13.1</v>
      </c>
      <c r="U37" s="19">
        <f t="shared" si="311"/>
        <v>25.289575289575289</v>
      </c>
      <c r="V37" s="10"/>
      <c r="W37" s="19" t="str">
        <f t="shared" si="312"/>
        <v/>
      </c>
      <c r="X37" s="10">
        <v>9.8000000000000007</v>
      </c>
      <c r="Y37" s="19">
        <f t="shared" si="313"/>
        <v>19.878296146044626</v>
      </c>
      <c r="Z37" s="10"/>
      <c r="AA37" s="19" t="str">
        <f t="shared" si="314"/>
        <v/>
      </c>
      <c r="AB37" s="10">
        <v>10.6</v>
      </c>
      <c r="AC37" s="19">
        <f t="shared" si="315"/>
        <v>20.948616600790512</v>
      </c>
      <c r="AD37" s="10">
        <v>10.8</v>
      </c>
      <c r="AE37" s="19">
        <f t="shared" si="316"/>
        <v>22.040816326530614</v>
      </c>
      <c r="AF37" s="10">
        <v>11.2</v>
      </c>
      <c r="AG37" s="19">
        <f t="shared" si="317"/>
        <v>21.874999999999996</v>
      </c>
      <c r="AH37" s="10">
        <v>14.4</v>
      </c>
      <c r="AI37" s="19">
        <f t="shared" si="318"/>
        <v>22.5</v>
      </c>
      <c r="AJ37" s="10">
        <v>9.1999999999999993</v>
      </c>
      <c r="AK37" s="19">
        <f t="shared" si="319"/>
        <v>16.819012797074954</v>
      </c>
      <c r="AL37" s="10">
        <v>11.4</v>
      </c>
      <c r="AM37" s="19">
        <f t="shared" si="320"/>
        <v>21.755725190839694</v>
      </c>
      <c r="AN37" s="10">
        <v>11.2</v>
      </c>
      <c r="AO37" s="19">
        <f t="shared" si="321"/>
        <v>22.76422764227642</v>
      </c>
      <c r="AP37" s="10">
        <v>11.8</v>
      </c>
      <c r="AQ37" s="19">
        <f t="shared" si="322"/>
        <v>20.450606585788559</v>
      </c>
      <c r="AR37" s="10">
        <v>12.4</v>
      </c>
      <c r="AS37" s="19">
        <f t="shared" si="323"/>
        <v>21.05263157894737</v>
      </c>
      <c r="AT37" s="10">
        <v>11.5</v>
      </c>
      <c r="AU37" s="19">
        <f t="shared" si="324"/>
        <v>22.86282306163022</v>
      </c>
      <c r="AV37" s="10">
        <v>12.2</v>
      </c>
      <c r="AW37" s="19">
        <f t="shared" si="325"/>
        <v>21.863799283154123</v>
      </c>
      <c r="AX37" s="10">
        <v>11.5</v>
      </c>
      <c r="AY37" s="19">
        <f t="shared" si="326"/>
        <v>22.115384615384613</v>
      </c>
      <c r="AZ37" s="10">
        <v>12.4</v>
      </c>
      <c r="BA37" s="19">
        <f t="shared" si="327"/>
        <v>23.892100192678228</v>
      </c>
      <c r="BB37" s="10"/>
      <c r="BC37" s="19" t="str">
        <f t="shared" si="328"/>
        <v/>
      </c>
      <c r="BD37" s="10"/>
      <c r="BE37" s="19" t="str">
        <f t="shared" si="329"/>
        <v/>
      </c>
      <c r="BF37" s="10"/>
      <c r="BG37" s="19" t="str">
        <f t="shared" si="330"/>
        <v/>
      </c>
      <c r="BH37" s="10"/>
      <c r="BI37" s="19" t="str">
        <f t="shared" si="331"/>
        <v/>
      </c>
      <c r="BK37" s="11" t="str">
        <f t="shared" si="0"/>
        <v xml:space="preserve">     Anterior secondary branch</v>
      </c>
      <c r="BL37" s="12">
        <f t="shared" si="2"/>
        <v>19</v>
      </c>
      <c r="BM37" s="39">
        <f t="shared" si="1"/>
        <v>9.1999999999999993</v>
      </c>
      <c r="BN37" s="13" t="str">
        <f t="shared" si="3"/>
        <v>–</v>
      </c>
      <c r="BO37" s="40">
        <f t="shared" si="4"/>
        <v>14.4</v>
      </c>
      <c r="BP37" s="41">
        <f t="shared" si="5"/>
        <v>16.819012797074954</v>
      </c>
      <c r="BQ37" s="14" t="str">
        <f t="shared" si="10"/>
        <v>–</v>
      </c>
      <c r="BR37" s="42">
        <f t="shared" si="6"/>
        <v>25.289575289575289</v>
      </c>
      <c r="BS37" s="43">
        <f t="shared" si="7"/>
        <v>11.678947368421053</v>
      </c>
      <c r="BT37" s="44">
        <f t="shared" si="11"/>
        <v>22.042651651642039</v>
      </c>
      <c r="BU37" s="13">
        <f t="shared" si="8"/>
        <v>1.2394348834889939</v>
      </c>
      <c r="BV37" s="45">
        <f t="shared" si="12"/>
        <v>1.9214266821626098</v>
      </c>
      <c r="BW37" s="13" t="str">
        <f t="shared" si="9"/>
        <v>?</v>
      </c>
      <c r="BX37" s="14" t="str">
        <f t="shared" si="13"/>
        <v>?</v>
      </c>
    </row>
    <row r="38" spans="1:76" x14ac:dyDescent="0.3">
      <c r="A38" s="9" t="s">
        <v>52</v>
      </c>
      <c r="B38" s="128" t="str">
        <f>IF(AND((B36&gt;0),(B37&gt;0)),(B37/B36*100),"")</f>
        <v/>
      </c>
      <c r="C38" s="19" t="s">
        <v>53</v>
      </c>
      <c r="D38" s="128">
        <f>IF(AND((D36&gt;0),(D37&gt;0)),(D37/D36*100),"")</f>
        <v>42.244224422442244</v>
      </c>
      <c r="E38" s="19" t="s">
        <v>53</v>
      </c>
      <c r="F38" s="128">
        <f t="shared" ref="F38" si="332">IF(AND((F36&gt;0),(F37&gt;0)),(F37/F36*100),"")</f>
        <v>40.79754601226994</v>
      </c>
      <c r="G38" s="19" t="s">
        <v>53</v>
      </c>
      <c r="H38" s="128" t="str">
        <f t="shared" ref="H38" si="333">IF(AND((H36&gt;0),(H37&gt;0)),(H37/H36*100),"")</f>
        <v/>
      </c>
      <c r="I38" s="19" t="s">
        <v>53</v>
      </c>
      <c r="J38" s="128" t="str">
        <f t="shared" ref="J38" si="334">IF(AND((J36&gt;0),(J37&gt;0)),(J37/J36*100),"")</f>
        <v/>
      </c>
      <c r="K38" s="19" t="s">
        <v>53</v>
      </c>
      <c r="L38" s="128" t="str">
        <f t="shared" ref="L38" si="335">IF(AND((L36&gt;0),(L37&gt;0)),(L37/L36*100),"")</f>
        <v/>
      </c>
      <c r="M38" s="19" t="s">
        <v>53</v>
      </c>
      <c r="N38" s="128">
        <f t="shared" ref="N38" si="336">IF(AND((N36&gt;0),(N37&gt;0)),(N37/N36*100),"")</f>
        <v>40.148698884758375</v>
      </c>
      <c r="O38" s="19" t="s">
        <v>53</v>
      </c>
      <c r="P38" s="128">
        <f t="shared" ref="P38" si="337">IF(AND((P36&gt;0),(P37&gt;0)),(P37/P36*100),"")</f>
        <v>39.93055555555555</v>
      </c>
      <c r="Q38" s="19" t="s">
        <v>53</v>
      </c>
      <c r="R38" s="128" t="str">
        <f t="shared" ref="R38" si="338">IF(AND((R36&gt;0),(R37&gt;0)),(R37/R36*100),"")</f>
        <v/>
      </c>
      <c r="S38" s="19" t="s">
        <v>53</v>
      </c>
      <c r="T38" s="128">
        <f t="shared" ref="T38" si="339">IF(AND((T36&gt;0),(T37&gt;0)),(T37/T36*100),"")</f>
        <v>44.256756756756758</v>
      </c>
      <c r="U38" s="19" t="s">
        <v>53</v>
      </c>
      <c r="V38" s="128" t="str">
        <f t="shared" ref="V38" si="340">IF(AND((V36&gt;0),(V37&gt;0)),(V37/V36*100),"")</f>
        <v/>
      </c>
      <c r="W38" s="19" t="s">
        <v>53</v>
      </c>
      <c r="X38" s="128">
        <f t="shared" ref="X38" si="341">IF(AND((X36&gt;0),(X37&gt;0)),(X37/X36*100),"")</f>
        <v>37.692307692307701</v>
      </c>
      <c r="Y38" s="19" t="s">
        <v>53</v>
      </c>
      <c r="Z38" s="128" t="str">
        <f t="shared" ref="Z38" si="342">IF(AND((Z36&gt;0),(Z37&gt;0)),(Z37/Z36*100),"")</f>
        <v/>
      </c>
      <c r="AA38" s="19" t="s">
        <v>53</v>
      </c>
      <c r="AB38" s="128">
        <f t="shared" ref="AB38" si="343">IF(AND((AB36&gt;0),(AB37&gt;0)),(AB37/AB36*100),"")</f>
        <v>36.054421768707485</v>
      </c>
      <c r="AC38" s="19" t="s">
        <v>53</v>
      </c>
      <c r="AD38" s="128">
        <f t="shared" ref="AD38" si="344">IF(AND((AD36&gt;0),(AD37&gt;0)),(AD37/AD36*100),"")</f>
        <v>38.571428571428577</v>
      </c>
      <c r="AE38" s="19" t="s">
        <v>53</v>
      </c>
      <c r="AF38" s="128">
        <f t="shared" ref="AF38" si="345">IF(AND((AF36&gt;0),(AF37&gt;0)),(AF37/AF36*100),"")</f>
        <v>40</v>
      </c>
      <c r="AG38" s="19" t="s">
        <v>53</v>
      </c>
      <c r="AH38" s="128">
        <f t="shared" ref="AH38" si="346">IF(AND((AH36&gt;0),(AH37&gt;0)),(AH37/AH36*100),"")</f>
        <v>43.63636363636364</v>
      </c>
      <c r="AI38" s="19" t="s">
        <v>53</v>
      </c>
      <c r="AJ38" s="128">
        <f t="shared" ref="AJ38" si="347">IF(AND((AJ36&gt;0),(AJ37&gt;0)),(AJ37/AJ36*100),"")</f>
        <v>30.976430976430976</v>
      </c>
      <c r="AK38" s="19" t="s">
        <v>53</v>
      </c>
      <c r="AL38" s="128">
        <f t="shared" ref="AL38" si="348">IF(AND((AL36&gt;0),(AL37&gt;0)),(AL37/AL36*100),"")</f>
        <v>40</v>
      </c>
      <c r="AM38" s="19" t="s">
        <v>53</v>
      </c>
      <c r="AN38" s="128">
        <f t="shared" ref="AN38" si="349">IF(AND((AN36&gt;0),(AN37&gt;0)),(AN37/AN36*100),"")</f>
        <v>42.264150943396224</v>
      </c>
      <c r="AO38" s="19" t="s">
        <v>53</v>
      </c>
      <c r="AP38" s="128">
        <f t="shared" ref="AP38" si="350">IF(AND((AP36&gt;0),(AP37&gt;0)),(AP37/AP36*100),"")</f>
        <v>36.307692307692307</v>
      </c>
      <c r="AQ38" s="19" t="s">
        <v>53</v>
      </c>
      <c r="AR38" s="128">
        <f t="shared" ref="AR38" si="351">IF(AND((AR36&gt;0),(AR37&gt;0)),(AR37/AR36*100),"")</f>
        <v>39.743589743589745</v>
      </c>
      <c r="AS38" s="19" t="s">
        <v>53</v>
      </c>
      <c r="AT38" s="128">
        <f t="shared" ref="AT38" si="352">IF(AND((AT36&gt;0),(AT37&gt;0)),(AT37/AT36*100),"")</f>
        <v>42.124542124542124</v>
      </c>
      <c r="AU38" s="19" t="s">
        <v>53</v>
      </c>
      <c r="AV38" s="128">
        <f t="shared" ref="AV38" si="353">IF(AND((AV36&gt;0),(AV37&gt;0)),(AV37/AV36*100),"")</f>
        <v>39.482200647249186</v>
      </c>
      <c r="AW38" s="19" t="s">
        <v>53</v>
      </c>
      <c r="AX38" s="128">
        <f t="shared" ref="AX38" si="354">IF(AND((AX36&gt;0),(AX37&gt;0)),(AX37/AX36*100),"")</f>
        <v>40.209790209790206</v>
      </c>
      <c r="AY38" s="19" t="s">
        <v>53</v>
      </c>
      <c r="AZ38" s="128">
        <f t="shared" ref="AZ38" si="355">IF(AND((AZ36&gt;0),(AZ37&gt;0)),(AZ37/AZ36*100),"")</f>
        <v>46.79245283018868</v>
      </c>
      <c r="BA38" s="19" t="s">
        <v>53</v>
      </c>
      <c r="BB38" s="128" t="str">
        <f t="shared" ref="BB38" si="356">IF(AND((BB36&gt;0),(BB37&gt;0)),(BB37/BB36*100),"")</f>
        <v/>
      </c>
      <c r="BC38" s="19" t="s">
        <v>53</v>
      </c>
      <c r="BD38" s="128" t="str">
        <f t="shared" ref="BD38" si="357">IF(AND((BD36&gt;0),(BD37&gt;0)),(BD37/BD36*100),"")</f>
        <v/>
      </c>
      <c r="BE38" s="19" t="s">
        <v>53</v>
      </c>
      <c r="BF38" s="128" t="str">
        <f t="shared" ref="BF38" si="358">IF(AND((BF36&gt;0),(BF37&gt;0)),(BF37/BF36*100),"")</f>
        <v/>
      </c>
      <c r="BG38" s="19" t="s">
        <v>53</v>
      </c>
      <c r="BH38" s="128" t="str">
        <f t="shared" ref="BH38" si="359">IF(AND((BH36&gt;0),(BH37&gt;0)),(BH37/BH36*100),"")</f>
        <v/>
      </c>
      <c r="BI38" s="19" t="s">
        <v>53</v>
      </c>
      <c r="BK38" s="11" t="str">
        <f>A38</f>
        <v xml:space="preserve">     Anterior secondary/primary branch</v>
      </c>
      <c r="BL38" s="12">
        <f t="shared" si="2"/>
        <v>19</v>
      </c>
      <c r="BM38" s="182">
        <f t="shared" si="1"/>
        <v>30.976430976430976</v>
      </c>
      <c r="BN38" s="192" t="str">
        <f t="shared" si="3"/>
        <v>–</v>
      </c>
      <c r="BO38" s="184">
        <f t="shared" si="4"/>
        <v>46.79245283018868</v>
      </c>
      <c r="BP38" s="193" t="str">
        <f t="shared" si="5"/>
        <v/>
      </c>
      <c r="BQ38" s="194" t="s">
        <v>33</v>
      </c>
      <c r="BR38" s="195" t="str">
        <f t="shared" si="6"/>
        <v/>
      </c>
      <c r="BS38" s="188">
        <f t="shared" si="7"/>
        <v>40.064902793866828</v>
      </c>
      <c r="BT38" s="196" t="s">
        <v>33</v>
      </c>
      <c r="BU38" s="183">
        <f t="shared" si="8"/>
        <v>3.4246635723381371</v>
      </c>
      <c r="BV38" s="197" t="s">
        <v>33</v>
      </c>
      <c r="BW38" s="183" t="str">
        <f t="shared" si="9"/>
        <v>?</v>
      </c>
      <c r="BX38" s="198" t="s">
        <v>33</v>
      </c>
    </row>
    <row r="39" spans="1:76" x14ac:dyDescent="0.3">
      <c r="A39" s="9" t="s">
        <v>55</v>
      </c>
      <c r="B39" s="123"/>
      <c r="C39" s="124" t="str">
        <f t="shared" si="302"/>
        <v/>
      </c>
      <c r="D39" s="10"/>
      <c r="E39" s="19" t="str">
        <f t="shared" si="303"/>
        <v/>
      </c>
      <c r="F39" s="10"/>
      <c r="G39" s="19" t="str">
        <f t="shared" si="304"/>
        <v/>
      </c>
      <c r="H39" s="10"/>
      <c r="I39" s="19" t="str">
        <f t="shared" si="305"/>
        <v/>
      </c>
      <c r="J39" s="10"/>
      <c r="K39" s="19" t="str">
        <f t="shared" si="306"/>
        <v/>
      </c>
      <c r="L39" s="10"/>
      <c r="M39" s="19" t="str">
        <f t="shared" si="307"/>
        <v/>
      </c>
      <c r="N39" s="10">
        <v>27.8</v>
      </c>
      <c r="O39" s="19">
        <f t="shared" si="308"/>
        <v>56.619144602851321</v>
      </c>
      <c r="P39" s="10">
        <v>28</v>
      </c>
      <c r="Q39" s="19">
        <f t="shared" si="309"/>
        <v>52.336448598130836</v>
      </c>
      <c r="R39" s="10"/>
      <c r="S39" s="19" t="str">
        <f t="shared" si="310"/>
        <v/>
      </c>
      <c r="T39" s="10"/>
      <c r="U39" s="19" t="str">
        <f t="shared" si="311"/>
        <v/>
      </c>
      <c r="V39" s="10"/>
      <c r="W39" s="19" t="str">
        <f t="shared" si="312"/>
        <v/>
      </c>
      <c r="X39" s="10"/>
      <c r="Y39" s="19" t="str">
        <f t="shared" si="313"/>
        <v/>
      </c>
      <c r="Z39" s="10"/>
      <c r="AA39" s="19" t="str">
        <f t="shared" si="314"/>
        <v/>
      </c>
      <c r="AB39" s="10">
        <v>29.2</v>
      </c>
      <c r="AC39" s="19">
        <f t="shared" si="315"/>
        <v>57.707509881422922</v>
      </c>
      <c r="AD39" s="10">
        <v>28.4</v>
      </c>
      <c r="AE39" s="19">
        <f t="shared" si="316"/>
        <v>57.959183673469383</v>
      </c>
      <c r="AF39" s="10">
        <v>23.9</v>
      </c>
      <c r="AG39" s="19">
        <f t="shared" si="317"/>
        <v>46.679687499999993</v>
      </c>
      <c r="AH39" s="10">
        <v>32.9</v>
      </c>
      <c r="AI39" s="19">
        <f t="shared" si="318"/>
        <v>51.40625</v>
      </c>
      <c r="AJ39" s="10"/>
      <c r="AK39" s="19" t="str">
        <f t="shared" si="319"/>
        <v/>
      </c>
      <c r="AL39" s="10">
        <v>31.1</v>
      </c>
      <c r="AM39" s="19">
        <f t="shared" si="320"/>
        <v>59.351145038167942</v>
      </c>
      <c r="AN39" s="10">
        <v>24.7</v>
      </c>
      <c r="AO39" s="19">
        <f t="shared" si="321"/>
        <v>50.203252032520318</v>
      </c>
      <c r="AP39" s="10">
        <v>33.9</v>
      </c>
      <c r="AQ39" s="19">
        <f t="shared" si="322"/>
        <v>58.75216637781628</v>
      </c>
      <c r="AR39" s="10"/>
      <c r="AS39" s="19" t="str">
        <f t="shared" si="323"/>
        <v/>
      </c>
      <c r="AT39" s="10">
        <v>29.2</v>
      </c>
      <c r="AU39" s="19">
        <f t="shared" si="324"/>
        <v>58.05168986083499</v>
      </c>
      <c r="AV39" s="10">
        <v>31.5</v>
      </c>
      <c r="AW39" s="19">
        <f t="shared" si="325"/>
        <v>56.451612903225815</v>
      </c>
      <c r="AX39" s="10"/>
      <c r="AY39" s="19" t="str">
        <f t="shared" si="326"/>
        <v/>
      </c>
      <c r="AZ39" s="10">
        <v>28.6</v>
      </c>
      <c r="BA39" s="19">
        <f t="shared" si="327"/>
        <v>55.105973025048172</v>
      </c>
      <c r="BB39" s="10"/>
      <c r="BC39" s="19" t="str">
        <f t="shared" si="328"/>
        <v/>
      </c>
      <c r="BD39" s="10"/>
      <c r="BE39" s="19" t="str">
        <f t="shared" si="329"/>
        <v/>
      </c>
      <c r="BF39" s="10"/>
      <c r="BG39" s="19" t="str">
        <f t="shared" si="330"/>
        <v/>
      </c>
      <c r="BH39" s="10"/>
      <c r="BI39" s="19" t="str">
        <f t="shared" si="331"/>
        <v/>
      </c>
      <c r="BK39" s="11" t="str">
        <f t="shared" si="0"/>
        <v xml:space="preserve">     Posterior primary branch</v>
      </c>
      <c r="BL39" s="12">
        <f t="shared" si="2"/>
        <v>12</v>
      </c>
      <c r="BM39" s="39">
        <f t="shared" si="1"/>
        <v>23.9</v>
      </c>
      <c r="BN39" s="13" t="str">
        <f t="shared" si="3"/>
        <v>–</v>
      </c>
      <c r="BO39" s="40">
        <f t="shared" si="4"/>
        <v>33.9</v>
      </c>
      <c r="BP39" s="41">
        <f t="shared" si="5"/>
        <v>46.679687499999993</v>
      </c>
      <c r="BQ39" s="14" t="str">
        <f t="shared" si="10"/>
        <v>–</v>
      </c>
      <c r="BR39" s="42">
        <f t="shared" si="6"/>
        <v>59.351145038167942</v>
      </c>
      <c r="BS39" s="43">
        <f t="shared" si="7"/>
        <v>29.099999999999998</v>
      </c>
      <c r="BT39" s="44">
        <f t="shared" si="11"/>
        <v>55.052005291124011</v>
      </c>
      <c r="BU39" s="13">
        <f t="shared" si="8"/>
        <v>2.9741308890925673</v>
      </c>
      <c r="BV39" s="45">
        <f t="shared" si="12"/>
        <v>3.9927767244710051</v>
      </c>
      <c r="BW39" s="13" t="str">
        <f t="shared" si="9"/>
        <v>?</v>
      </c>
      <c r="BX39" s="14" t="str">
        <f t="shared" si="13"/>
        <v>?</v>
      </c>
    </row>
    <row r="40" spans="1:76" x14ac:dyDescent="0.3">
      <c r="A40" s="9" t="s">
        <v>54</v>
      </c>
      <c r="B40" s="123"/>
      <c r="C40" s="124" t="str">
        <f t="shared" si="302"/>
        <v/>
      </c>
      <c r="D40" s="10"/>
      <c r="E40" s="19" t="str">
        <f t="shared" si="303"/>
        <v/>
      </c>
      <c r="F40" s="10"/>
      <c r="G40" s="19" t="str">
        <f t="shared" si="304"/>
        <v/>
      </c>
      <c r="H40" s="10"/>
      <c r="I40" s="19" t="str">
        <f t="shared" si="305"/>
        <v/>
      </c>
      <c r="J40" s="10"/>
      <c r="K40" s="19" t="str">
        <f t="shared" si="306"/>
        <v/>
      </c>
      <c r="L40" s="10"/>
      <c r="M40" s="19" t="str">
        <f t="shared" si="307"/>
        <v/>
      </c>
      <c r="N40" s="10">
        <v>10.6</v>
      </c>
      <c r="O40" s="19">
        <f t="shared" si="308"/>
        <v>21.588594704684315</v>
      </c>
      <c r="P40" s="10">
        <v>12.2</v>
      </c>
      <c r="Q40" s="19">
        <f t="shared" si="309"/>
        <v>22.803738317757009</v>
      </c>
      <c r="R40" s="10"/>
      <c r="S40" s="19" t="str">
        <f t="shared" si="310"/>
        <v/>
      </c>
      <c r="T40" s="10"/>
      <c r="U40" s="19" t="str">
        <f t="shared" si="311"/>
        <v/>
      </c>
      <c r="V40" s="10"/>
      <c r="W40" s="19" t="str">
        <f t="shared" si="312"/>
        <v/>
      </c>
      <c r="X40" s="10"/>
      <c r="Y40" s="19" t="str">
        <f t="shared" si="313"/>
        <v/>
      </c>
      <c r="Z40" s="10"/>
      <c r="AA40" s="19" t="str">
        <f t="shared" si="314"/>
        <v/>
      </c>
      <c r="AB40" s="10"/>
      <c r="AC40" s="19" t="str">
        <f t="shared" si="315"/>
        <v/>
      </c>
      <c r="AD40" s="10">
        <v>10.199999999999999</v>
      </c>
      <c r="AE40" s="19">
        <f t="shared" si="316"/>
        <v>20.816326530612244</v>
      </c>
      <c r="AF40" s="10">
        <v>12.6</v>
      </c>
      <c r="AG40" s="19">
        <f t="shared" si="317"/>
        <v>24.609374999999996</v>
      </c>
      <c r="AH40" s="10">
        <v>14.6</v>
      </c>
      <c r="AI40" s="19">
        <f t="shared" si="318"/>
        <v>22.8125</v>
      </c>
      <c r="AJ40" s="10"/>
      <c r="AK40" s="19" t="str">
        <f t="shared" si="319"/>
        <v/>
      </c>
      <c r="AL40" s="10">
        <v>11.5</v>
      </c>
      <c r="AM40" s="19">
        <f t="shared" si="320"/>
        <v>21.946564885496183</v>
      </c>
      <c r="AN40" s="10">
        <v>11</v>
      </c>
      <c r="AO40" s="19">
        <f t="shared" si="321"/>
        <v>22.35772357723577</v>
      </c>
      <c r="AP40" s="10">
        <v>12.5</v>
      </c>
      <c r="AQ40" s="19">
        <f t="shared" si="322"/>
        <v>21.663778162911608</v>
      </c>
      <c r="AR40" s="10"/>
      <c r="AS40" s="19" t="str">
        <f t="shared" si="323"/>
        <v/>
      </c>
      <c r="AT40" s="10">
        <v>12.2</v>
      </c>
      <c r="AU40" s="19">
        <f t="shared" si="324"/>
        <v>24.254473161033797</v>
      </c>
      <c r="AV40" s="10">
        <v>12.9</v>
      </c>
      <c r="AW40" s="19">
        <f t="shared" si="325"/>
        <v>23.118279569892476</v>
      </c>
      <c r="AX40" s="10"/>
      <c r="AY40" s="19" t="str">
        <f t="shared" si="326"/>
        <v/>
      </c>
      <c r="AZ40" s="10">
        <v>12.5</v>
      </c>
      <c r="BA40" s="19">
        <f t="shared" si="327"/>
        <v>24.084778420038536</v>
      </c>
      <c r="BB40" s="10"/>
      <c r="BC40" s="19" t="str">
        <f t="shared" si="328"/>
        <v/>
      </c>
      <c r="BD40" s="10"/>
      <c r="BE40" s="19" t="str">
        <f t="shared" si="329"/>
        <v/>
      </c>
      <c r="BF40" s="10"/>
      <c r="BG40" s="19" t="str">
        <f t="shared" si="330"/>
        <v/>
      </c>
      <c r="BH40" s="10"/>
      <c r="BI40" s="19" t="str">
        <f t="shared" si="331"/>
        <v/>
      </c>
      <c r="BK40" s="11" t="str">
        <f t="shared" si="0"/>
        <v xml:space="preserve">     Posterior secondary branch</v>
      </c>
      <c r="BL40" s="12">
        <f t="shared" si="2"/>
        <v>11</v>
      </c>
      <c r="BM40" s="39">
        <f t="shared" si="1"/>
        <v>10.199999999999999</v>
      </c>
      <c r="BN40" s="13" t="str">
        <f t="shared" si="3"/>
        <v>–</v>
      </c>
      <c r="BO40" s="40">
        <f t="shared" si="4"/>
        <v>14.6</v>
      </c>
      <c r="BP40" s="41">
        <f t="shared" si="5"/>
        <v>20.816326530612244</v>
      </c>
      <c r="BQ40" s="14" t="str">
        <f t="shared" si="10"/>
        <v>–</v>
      </c>
      <c r="BR40" s="42">
        <f t="shared" si="6"/>
        <v>24.609374999999996</v>
      </c>
      <c r="BS40" s="43">
        <f t="shared" si="7"/>
        <v>12.072727272727274</v>
      </c>
      <c r="BT40" s="44">
        <f t="shared" si="11"/>
        <v>22.732375666332899</v>
      </c>
      <c r="BU40" s="13">
        <f t="shared" si="8"/>
        <v>1.2207300349306633</v>
      </c>
      <c r="BV40" s="45">
        <f t="shared" si="12"/>
        <v>1.212789240718533</v>
      </c>
      <c r="BW40" s="13" t="str">
        <f t="shared" si="9"/>
        <v>?</v>
      </c>
      <c r="BX40" s="14" t="str">
        <f t="shared" si="13"/>
        <v>?</v>
      </c>
    </row>
    <row r="41" spans="1:76" ht="14.4" thickBot="1" x14ac:dyDescent="0.35">
      <c r="A41" s="9" t="s">
        <v>56</v>
      </c>
      <c r="B41" s="128" t="str">
        <f t="shared" ref="B41" si="360">IF(AND((B39&gt;0),(B40&gt;0)),(B40/B39*100),"")</f>
        <v/>
      </c>
      <c r="C41" s="19" t="s">
        <v>33</v>
      </c>
      <c r="D41" s="128" t="str">
        <f t="shared" ref="D41" si="361">IF(AND((D39&gt;0),(D40&gt;0)),(D40/D39*100),"")</f>
        <v/>
      </c>
      <c r="E41" s="19" t="s">
        <v>33</v>
      </c>
      <c r="F41" s="128" t="str">
        <f t="shared" ref="F41" si="362">IF(AND((F39&gt;0),(F40&gt;0)),(F40/F39*100),"")</f>
        <v/>
      </c>
      <c r="G41" s="19" t="s">
        <v>33</v>
      </c>
      <c r="H41" s="128" t="str">
        <f>IF(AND((H39&gt;0),(H40&gt;0)),(H40/H39*100),"")</f>
        <v/>
      </c>
      <c r="I41" s="19" t="s">
        <v>33</v>
      </c>
      <c r="J41" s="128" t="str">
        <f t="shared" ref="J41" si="363">IF(AND((J39&gt;0),(J40&gt;0)),(J40/J39*100),"")</f>
        <v/>
      </c>
      <c r="K41" s="19" t="s">
        <v>33</v>
      </c>
      <c r="L41" s="128" t="str">
        <f t="shared" ref="L41" si="364">IF(AND((L39&gt;0),(L40&gt;0)),(L40/L39*100),"")</f>
        <v/>
      </c>
      <c r="M41" s="19" t="s">
        <v>33</v>
      </c>
      <c r="N41" s="128">
        <f t="shared" ref="N41" si="365">IF(AND((N39&gt;0),(N40&gt;0)),(N40/N39*100),"")</f>
        <v>38.129496402877692</v>
      </c>
      <c r="O41" s="19" t="s">
        <v>33</v>
      </c>
      <c r="P41" s="128">
        <f t="shared" ref="P41" si="366">IF(AND((P39&gt;0),(P40&gt;0)),(P40/P39*100),"")</f>
        <v>43.571428571428569</v>
      </c>
      <c r="Q41" s="19" t="s">
        <v>33</v>
      </c>
      <c r="R41" s="128" t="str">
        <f t="shared" ref="R41" si="367">IF(AND((R39&gt;0),(R40&gt;0)),(R40/R39*100),"")</f>
        <v/>
      </c>
      <c r="S41" s="19" t="s">
        <v>33</v>
      </c>
      <c r="T41" s="128" t="str">
        <f t="shared" ref="T41" si="368">IF(AND((T39&gt;0),(T40&gt;0)),(T40/T39*100),"")</f>
        <v/>
      </c>
      <c r="U41" s="19" t="s">
        <v>33</v>
      </c>
      <c r="V41" s="128" t="str">
        <f t="shared" ref="V41" si="369">IF(AND((V39&gt;0),(V40&gt;0)),(V40/V39*100),"")</f>
        <v/>
      </c>
      <c r="W41" s="19" t="s">
        <v>33</v>
      </c>
      <c r="X41" s="128" t="str">
        <f t="shared" ref="X41" si="370">IF(AND((X39&gt;0),(X40&gt;0)),(X40/X39*100),"")</f>
        <v/>
      </c>
      <c r="Y41" s="19" t="s">
        <v>33</v>
      </c>
      <c r="Z41" s="128" t="str">
        <f t="shared" ref="Z41" si="371">IF(AND((Z39&gt;0),(Z40&gt;0)),(Z40/Z39*100),"")</f>
        <v/>
      </c>
      <c r="AA41" s="19" t="s">
        <v>33</v>
      </c>
      <c r="AB41" s="128" t="str">
        <f t="shared" ref="AB41" si="372">IF(AND((AB39&gt;0),(AB40&gt;0)),(AB40/AB39*100),"")</f>
        <v/>
      </c>
      <c r="AC41" s="19" t="s">
        <v>33</v>
      </c>
      <c r="AD41" s="128">
        <f t="shared" ref="AD41" si="373">IF(AND((AD39&gt;0),(AD40&gt;0)),(AD40/AD39*100),"")</f>
        <v>35.915492957746473</v>
      </c>
      <c r="AE41" s="19" t="s">
        <v>33</v>
      </c>
      <c r="AF41" s="128">
        <f t="shared" ref="AF41" si="374">IF(AND((AF39&gt;0),(AF40&gt;0)),(AF40/AF39*100),"")</f>
        <v>52.719665271966534</v>
      </c>
      <c r="AG41" s="19" t="s">
        <v>33</v>
      </c>
      <c r="AH41" s="128">
        <f t="shared" ref="AH41" si="375">IF(AND((AH39&gt;0),(AH40&gt;0)),(AH40/AH39*100),"")</f>
        <v>44.376899696048632</v>
      </c>
      <c r="AI41" s="19" t="s">
        <v>33</v>
      </c>
      <c r="AJ41" s="128" t="str">
        <f t="shared" ref="AJ41" si="376">IF(AND((AJ39&gt;0),(AJ40&gt;0)),(AJ40/AJ39*100),"")</f>
        <v/>
      </c>
      <c r="AK41" s="19" t="s">
        <v>33</v>
      </c>
      <c r="AL41" s="128">
        <f t="shared" ref="AL41" si="377">IF(AND((AL39&gt;0),(AL40&gt;0)),(AL40/AL39*100),"")</f>
        <v>36.977491961414785</v>
      </c>
      <c r="AM41" s="19" t="s">
        <v>33</v>
      </c>
      <c r="AN41" s="128">
        <f t="shared" ref="AN41" si="378">IF(AND((AN39&gt;0),(AN40&gt;0)),(AN40/AN39*100),"")</f>
        <v>44.534412955465591</v>
      </c>
      <c r="AO41" s="19" t="s">
        <v>33</v>
      </c>
      <c r="AP41" s="128">
        <f t="shared" ref="AP41" si="379">IF(AND((AP39&gt;0),(AP40&gt;0)),(AP40/AP39*100),"")</f>
        <v>36.873156342182895</v>
      </c>
      <c r="AQ41" s="19" t="s">
        <v>33</v>
      </c>
      <c r="AR41" s="128" t="str">
        <f t="shared" ref="AR41" si="380">IF(AND((AR39&gt;0),(AR40&gt;0)),(AR40/AR39*100),"")</f>
        <v/>
      </c>
      <c r="AS41" s="19" t="s">
        <v>33</v>
      </c>
      <c r="AT41" s="128">
        <f t="shared" ref="AT41" si="381">IF(AND((AT39&gt;0),(AT40&gt;0)),(AT40/AT39*100),"")</f>
        <v>41.780821917808218</v>
      </c>
      <c r="AU41" s="19" t="s">
        <v>33</v>
      </c>
      <c r="AV41" s="128">
        <f t="shared" ref="AV41" si="382">IF(AND((AV39&gt;0),(AV40&gt;0)),(AV40/AV39*100),"")</f>
        <v>40.952380952380949</v>
      </c>
      <c r="AW41" s="19" t="s">
        <v>33</v>
      </c>
      <c r="AX41" s="128" t="str">
        <f t="shared" ref="AX41" si="383">IF(AND((AX39&gt;0),(AX40&gt;0)),(AX40/AX39*100),"")</f>
        <v/>
      </c>
      <c r="AY41" s="19" t="s">
        <v>33</v>
      </c>
      <c r="AZ41" s="128">
        <f t="shared" ref="AZ41" si="384">IF(AND((AZ39&gt;0),(AZ40&gt;0)),(AZ40/AZ39*100),"")</f>
        <v>43.7062937062937</v>
      </c>
      <c r="BA41" s="19" t="s">
        <v>33</v>
      </c>
      <c r="BB41" s="128" t="str">
        <f t="shared" ref="BB41" si="385">IF(AND((BB39&gt;0),(BB40&gt;0)),(BB40/BB39*100),"")</f>
        <v/>
      </c>
      <c r="BC41" s="19" t="s">
        <v>33</v>
      </c>
      <c r="BD41" s="128" t="str">
        <f t="shared" ref="BD41" si="386">IF(AND((BD39&gt;0),(BD40&gt;0)),(BD40/BD39*100),"")</f>
        <v/>
      </c>
      <c r="BE41" s="19" t="s">
        <v>33</v>
      </c>
      <c r="BF41" s="128" t="str">
        <f t="shared" ref="BF41" si="387">IF(AND((BF39&gt;0),(BF40&gt;0)),(BF40/BF39*100),"")</f>
        <v/>
      </c>
      <c r="BG41" s="19" t="s">
        <v>33</v>
      </c>
      <c r="BH41" s="128" t="str">
        <f t="shared" ref="BH41" si="388">IF(AND((BH39&gt;0),(BH40&gt;0)),(BH40/BH39*100),"")</f>
        <v/>
      </c>
      <c r="BI41" s="19" t="s">
        <v>33</v>
      </c>
      <c r="BK41" s="16" t="str">
        <f t="shared" si="0"/>
        <v xml:space="preserve">     Posterior secondary/primary branch</v>
      </c>
      <c r="BL41" s="181">
        <f>COUNT(B41,D41,F41,H41,J41,L41,N41,P41,R41,T41,V41,X41,Z41,AB41,AD41,AF41,AH41,AJ41,AL41,AN41,AP41,AR41,AT41,AV41,AX41,AZ41,BB41,BD41,BF41,BH41)</f>
        <v>11</v>
      </c>
      <c r="BM41" s="199">
        <f>IF(SUM(B41,D41,F41,H41,J41,L41,N41,P41,R41,T41,V41,X41,Z41,AB41,AD41,AF41,AH41,AJ41,AL41,AN41,AP41,AR41,AT41,AV41,AX41,AZ41,BB41,BD41,BF41,BH41)&gt;0,MIN(B41,D41,F41,H41,J41,L41,N41,P41,R41,T41,V41,X41,Z41,AB41,AD41,AF41,AH41,AJ41,AL41,AN41,AP41,AR41,AT41,AV41,AX41,AZ41,BB41,BD41,BF41,BH41),"")</f>
        <v>35.915492957746473</v>
      </c>
      <c r="BN41" s="200" t="str">
        <f>IF(COUNT(BM41)&gt;0,"–","?")</f>
        <v>–</v>
      </c>
      <c r="BO41" s="201">
        <f>IF(SUM(B41,D41,F41,H41,J41,L41,N41,P41,R41,T41,V41,X41,Z41,AB41,AD41,AF41,AH41,AJ41,AL41,AN41,AP41,AR41,AT41,AV41,AX41,AZ41,BB41,BD41,BF41,BH41)&gt;0,MAX(B41,D41,F41,H41,J41,L41,N41,P41,R41,T41,V41,X41,Z41,AB41,AD41,AF41,AH41,AJ41,AL41,AN41,AP41,AR41,AT41,AV41,AX41,AZ41,BB41,BD41,BF41,BH41),"")</f>
        <v>52.719665271966534</v>
      </c>
      <c r="BP41" s="202" t="str">
        <f>IF(SUM(C41,E41,G41,I41,K41,M41,O41,Q41,S41,U41,W41,Y41,AA41,AC41,AE41,AG41,AI41,AK41,AM41,AO41,AQ41,AS41,AU41,AW41,AY41,BA41,BC41,BE41,BG41,BI41)&gt;0,MIN(C41,E41,G41,I41,K41,M41,O41,Q41,S41,U41,W41,Y41,AA41,AC41,AE41,AG41,AI41,AK41,AM41,AO41,AQ41,AS41,AU41,AW41,AY41,BA41,BC41,BE41,BG41,BI41),"")</f>
        <v/>
      </c>
      <c r="BQ41" s="203" t="s">
        <v>33</v>
      </c>
      <c r="BR41" s="204" t="str">
        <f>IF(SUM(C41,E41,G41,I41,K41,M41,O41,Q41,S41,U41,W41,Y41,AA41,AC41,AE41,AG41,AI41,AK41,AM41,AO41,AQ41,AS41,AU41,AW41,AY41,BA41,BC41,BE41,BG41,BI41)&gt;0,MAX(C41,E41,G41,I41,K41,M41,O41,Q41,S41,U41,W41,Y41,AA41,AC41,AE41,AG41,AI41,AK41,AM41,AO41,AQ41,AS41,AU41,AW41,AY41,BA41,BC41,BE41,BG41,BI41),"")</f>
        <v/>
      </c>
      <c r="BS41" s="205">
        <f>IF(SUM(B41,D41,F41,H41,J41,L41,N41,P41,R41,T41,V41,X41,Z41,AB41,AD41,AF41,AH41,AJ41,AL41,AN41,AP41,AR41,AT41,AV41,AX41,AZ41,BB41,BD41,BF41,BH41)&gt;0,AVERAGE(B41,D41,F41,H41,J41,L41,N41,P41,R41,T41,V41,X41,Z41,AB41,AD41,AF41,AH41,AJ41,AL41,AN41,AP41,AR41,AT41,AV41,AX41,AZ41,BB41,BD41,BF41,BH41),"?")</f>
        <v>41.776140066874007</v>
      </c>
      <c r="BT41" s="206" t="s">
        <v>33</v>
      </c>
      <c r="BU41" s="205">
        <f>IF(COUNT(B41,D41,F41,H41,J41,L41,N41,P41,R41,T41,V41,X41,Z41,AB41,AD41,AF41,AH41,AJ41,AL41,AN41,AP41,AR41,AT41,AV41,AX41,AZ41,BB41,BD41,BF41,BH41)&gt;1,STDEV(B41,D41,F41,H41,J41,L41,N41,P41,R41,T41,V41,X41,Z41,AB41,AD41,AF41,AH41,AJ41,AL41,AN41,AP41,AR41,AT41,AV41,AX41,AZ41,BB41,BD41,BF41,BH41),"?")</f>
        <v>4.8628323677715954</v>
      </c>
      <c r="BV41" s="207" t="s">
        <v>33</v>
      </c>
      <c r="BW41" s="208" t="str">
        <f>IF(COUNT(B41)&gt;0,B41,"?")</f>
        <v>?</v>
      </c>
      <c r="BX41" s="209" t="s">
        <v>33</v>
      </c>
    </row>
    <row r="42" spans="1:76" x14ac:dyDescent="0.3">
      <c r="A42" s="107"/>
      <c r="B42" s="125"/>
      <c r="C42" s="126"/>
      <c r="D42" s="108"/>
      <c r="E42" s="109"/>
      <c r="F42" s="108"/>
      <c r="G42" s="109"/>
      <c r="H42" s="108"/>
      <c r="I42" s="109"/>
      <c r="J42" s="108"/>
      <c r="K42" s="109"/>
      <c r="L42" s="108"/>
      <c r="M42" s="109"/>
      <c r="N42" s="108"/>
      <c r="O42" s="109"/>
      <c r="P42" s="108"/>
      <c r="Q42" s="109"/>
      <c r="R42" s="108"/>
      <c r="S42" s="109"/>
      <c r="T42" s="108"/>
      <c r="U42" s="109"/>
      <c r="V42" s="108"/>
      <c r="W42" s="109"/>
      <c r="X42" s="108"/>
      <c r="Y42" s="109"/>
      <c r="Z42" s="108"/>
      <c r="AA42" s="109"/>
      <c r="AB42" s="108"/>
      <c r="AC42" s="109"/>
      <c r="AD42" s="108"/>
      <c r="AE42" s="109"/>
      <c r="AF42" s="108"/>
      <c r="AG42" s="109"/>
      <c r="AH42" s="108"/>
      <c r="AI42" s="109"/>
      <c r="AJ42" s="108"/>
      <c r="AK42" s="109"/>
      <c r="AL42" s="108"/>
      <c r="AM42" s="109"/>
      <c r="AN42" s="108"/>
      <c r="AO42" s="109"/>
      <c r="AP42" s="108"/>
      <c r="AQ42" s="109"/>
      <c r="AR42" s="108"/>
      <c r="AS42" s="109"/>
      <c r="AT42" s="108"/>
      <c r="AU42" s="109"/>
      <c r="AV42" s="108"/>
      <c r="AW42" s="109"/>
      <c r="AX42" s="108"/>
      <c r="AY42" s="109"/>
      <c r="AZ42" s="108"/>
      <c r="BA42" s="109"/>
      <c r="BB42" s="108"/>
      <c r="BC42" s="109"/>
      <c r="BD42" s="108"/>
      <c r="BE42" s="109"/>
      <c r="BF42" s="108"/>
      <c r="BG42" s="109"/>
      <c r="BH42" s="108"/>
      <c r="BI42" s="109"/>
      <c r="BK42" s="17"/>
      <c r="BL42" s="15"/>
      <c r="BM42" s="39"/>
      <c r="BN42" s="35"/>
      <c r="BO42" s="40"/>
      <c r="BP42" s="41"/>
      <c r="BQ42" s="14"/>
      <c r="BR42" s="106"/>
      <c r="BS42" s="13"/>
      <c r="BT42" s="14"/>
      <c r="BU42" s="13"/>
      <c r="BV42" s="14"/>
      <c r="BW42" s="13"/>
      <c r="BX42" s="14"/>
    </row>
    <row r="43" spans="1:76" x14ac:dyDescent="0.3">
      <c r="A43" s="9" t="s">
        <v>57</v>
      </c>
      <c r="B43" s="212">
        <v>0</v>
      </c>
      <c r="C43" s="213"/>
      <c r="D43" s="212">
        <v>0</v>
      </c>
      <c r="E43" s="213"/>
      <c r="F43" s="212">
        <v>0</v>
      </c>
      <c r="G43" s="213"/>
      <c r="H43" s="212">
        <v>0</v>
      </c>
      <c r="I43" s="213"/>
      <c r="J43" s="212">
        <v>0</v>
      </c>
      <c r="K43" s="213"/>
      <c r="L43" s="212">
        <v>0</v>
      </c>
      <c r="M43" s="213"/>
      <c r="N43" s="212">
        <v>0</v>
      </c>
      <c r="O43" s="213"/>
      <c r="P43" s="212">
        <v>0</v>
      </c>
      <c r="Q43" s="213"/>
      <c r="R43" s="212">
        <v>0</v>
      </c>
      <c r="S43" s="213"/>
      <c r="T43" s="212">
        <v>0</v>
      </c>
      <c r="U43" s="213"/>
      <c r="V43" s="212">
        <v>0</v>
      </c>
      <c r="W43" s="213"/>
      <c r="X43" s="212">
        <v>0</v>
      </c>
      <c r="Y43" s="213"/>
      <c r="Z43" s="212">
        <v>0</v>
      </c>
      <c r="AA43" s="213"/>
      <c r="AB43" s="212">
        <v>0</v>
      </c>
      <c r="AC43" s="213"/>
      <c r="AD43" s="212">
        <v>0</v>
      </c>
      <c r="AE43" s="213"/>
      <c r="AF43" s="212">
        <v>0</v>
      </c>
      <c r="AG43" s="213"/>
      <c r="AH43" s="212">
        <v>0</v>
      </c>
      <c r="AI43" s="213"/>
      <c r="AJ43" s="212">
        <v>0</v>
      </c>
      <c r="AK43" s="213"/>
      <c r="AL43" s="212">
        <v>0</v>
      </c>
      <c r="AM43" s="213"/>
      <c r="AN43" s="212">
        <v>0</v>
      </c>
      <c r="AO43" s="213"/>
      <c r="AP43" s="212">
        <v>0</v>
      </c>
      <c r="AQ43" s="213"/>
      <c r="AR43" s="212">
        <v>0</v>
      </c>
      <c r="AS43" s="213"/>
      <c r="AT43" s="212">
        <v>0</v>
      </c>
      <c r="AU43" s="213"/>
      <c r="AV43" s="212">
        <v>0</v>
      </c>
      <c r="AW43" s="213"/>
      <c r="AX43" s="212">
        <v>0</v>
      </c>
      <c r="AY43" s="213"/>
      <c r="AZ43" s="212">
        <v>0</v>
      </c>
      <c r="BA43" s="213"/>
      <c r="BB43" s="212"/>
      <c r="BC43" s="213"/>
      <c r="BD43" s="212"/>
      <c r="BE43" s="213"/>
      <c r="BF43" s="212"/>
      <c r="BG43" s="213"/>
      <c r="BH43" s="212"/>
      <c r="BI43" s="213"/>
      <c r="BL43" s="110">
        <f>COUNT(B43:BI43)</f>
        <v>26</v>
      </c>
      <c r="BM43" s="13"/>
      <c r="BN43" s="13"/>
      <c r="BO43" s="13"/>
      <c r="BP43" s="14"/>
      <c r="BQ43" s="14"/>
      <c r="BR43" s="14"/>
      <c r="BS43" s="129">
        <f>IF(COUNT(B43:BI43)&gt;0,AVERAGE(B43:BI43),"?")</f>
        <v>0</v>
      </c>
      <c r="BT43" s="129"/>
      <c r="BU43" s="13"/>
      <c r="BV43" s="14"/>
      <c r="BW43" s="13"/>
      <c r="BX43" s="14"/>
    </row>
    <row r="44" spans="1:76" x14ac:dyDescent="0.3">
      <c r="A44" s="9" t="s">
        <v>58</v>
      </c>
      <c r="B44" s="212">
        <v>0</v>
      </c>
      <c r="C44" s="213"/>
      <c r="D44" s="212">
        <v>0</v>
      </c>
      <c r="E44" s="213"/>
      <c r="F44" s="212">
        <v>0</v>
      </c>
      <c r="G44" s="213"/>
      <c r="H44" s="212">
        <v>0</v>
      </c>
      <c r="I44" s="213"/>
      <c r="J44" s="212">
        <v>0</v>
      </c>
      <c r="K44" s="213"/>
      <c r="L44" s="212">
        <v>0</v>
      </c>
      <c r="M44" s="213"/>
      <c r="N44" s="212">
        <v>0</v>
      </c>
      <c r="O44" s="213"/>
      <c r="P44" s="212">
        <v>0</v>
      </c>
      <c r="Q44" s="213"/>
      <c r="R44" s="212">
        <v>0</v>
      </c>
      <c r="S44" s="213"/>
      <c r="T44" s="212">
        <v>0</v>
      </c>
      <c r="U44" s="213"/>
      <c r="V44" s="212">
        <v>0</v>
      </c>
      <c r="W44" s="213"/>
      <c r="X44" s="212">
        <v>0</v>
      </c>
      <c r="Y44" s="213"/>
      <c r="Z44" s="212">
        <v>0</v>
      </c>
      <c r="AA44" s="213"/>
      <c r="AB44" s="212">
        <v>0</v>
      </c>
      <c r="AC44" s="213"/>
      <c r="AD44" s="212">
        <v>0</v>
      </c>
      <c r="AE44" s="213"/>
      <c r="AF44" s="212">
        <v>0</v>
      </c>
      <c r="AG44" s="213"/>
      <c r="AH44" s="212">
        <v>0</v>
      </c>
      <c r="AI44" s="213"/>
      <c r="AJ44" s="212">
        <v>0</v>
      </c>
      <c r="AK44" s="213"/>
      <c r="AL44" s="212">
        <v>0</v>
      </c>
      <c r="AM44" s="213"/>
      <c r="AN44" s="212">
        <v>0</v>
      </c>
      <c r="AO44" s="213"/>
      <c r="AP44" s="212">
        <v>0</v>
      </c>
      <c r="AQ44" s="213"/>
      <c r="AR44" s="212">
        <v>0</v>
      </c>
      <c r="AS44" s="213"/>
      <c r="AT44" s="212">
        <v>0</v>
      </c>
      <c r="AU44" s="213"/>
      <c r="AV44" s="212">
        <v>0</v>
      </c>
      <c r="AW44" s="213"/>
      <c r="AX44" s="212">
        <v>0</v>
      </c>
      <c r="AY44" s="213"/>
      <c r="AZ44" s="212">
        <v>0</v>
      </c>
      <c r="BA44" s="213"/>
      <c r="BB44" s="212"/>
      <c r="BC44" s="213"/>
      <c r="BD44" s="212"/>
      <c r="BE44" s="213"/>
      <c r="BF44" s="212"/>
      <c r="BG44" s="213"/>
      <c r="BH44" s="212"/>
      <c r="BI44" s="213"/>
      <c r="BL44" s="110">
        <f t="shared" ref="BL44:BL51" si="389">COUNT(B44:BI44)</f>
        <v>26</v>
      </c>
      <c r="BM44" s="13"/>
      <c r="BN44" s="13"/>
      <c r="BO44" s="13"/>
      <c r="BP44" s="14"/>
      <c r="BQ44" s="14"/>
      <c r="BR44" s="14"/>
      <c r="BS44" s="129">
        <f t="shared" ref="BS44:BS52" si="390">IF(COUNT(B44:BI44)&gt;0,AVERAGE(B44:BI44),"?")</f>
        <v>0</v>
      </c>
      <c r="BT44" s="129"/>
      <c r="BU44" s="13"/>
      <c r="BV44" s="14"/>
      <c r="BW44" s="13"/>
      <c r="BX44" s="14"/>
    </row>
    <row r="45" spans="1:76" x14ac:dyDescent="0.3">
      <c r="A45" s="9" t="s">
        <v>59</v>
      </c>
      <c r="B45" s="212">
        <v>0</v>
      </c>
      <c r="C45" s="213"/>
      <c r="D45" s="212">
        <v>0</v>
      </c>
      <c r="E45" s="213"/>
      <c r="F45" s="212">
        <v>0</v>
      </c>
      <c r="G45" s="213"/>
      <c r="H45" s="212">
        <v>0</v>
      </c>
      <c r="I45" s="213"/>
      <c r="J45" s="212">
        <v>0</v>
      </c>
      <c r="K45" s="213"/>
      <c r="L45" s="212">
        <v>0</v>
      </c>
      <c r="M45" s="213"/>
      <c r="N45" s="212">
        <v>0</v>
      </c>
      <c r="O45" s="213"/>
      <c r="P45" s="212">
        <v>0</v>
      </c>
      <c r="Q45" s="213"/>
      <c r="R45" s="212">
        <v>0</v>
      </c>
      <c r="S45" s="213"/>
      <c r="T45" s="212">
        <v>0</v>
      </c>
      <c r="U45" s="213"/>
      <c r="V45" s="212">
        <v>0</v>
      </c>
      <c r="W45" s="213"/>
      <c r="X45" s="212">
        <v>0</v>
      </c>
      <c r="Y45" s="213"/>
      <c r="Z45" s="212">
        <v>0</v>
      </c>
      <c r="AA45" s="213"/>
      <c r="AB45" s="212">
        <v>0</v>
      </c>
      <c r="AC45" s="213"/>
      <c r="AD45" s="212">
        <v>0</v>
      </c>
      <c r="AE45" s="213"/>
      <c r="AF45" s="212">
        <v>0</v>
      </c>
      <c r="AG45" s="213"/>
      <c r="AH45" s="212">
        <v>0</v>
      </c>
      <c r="AI45" s="213"/>
      <c r="AJ45" s="212">
        <v>0</v>
      </c>
      <c r="AK45" s="213"/>
      <c r="AL45" s="212">
        <v>0</v>
      </c>
      <c r="AM45" s="213"/>
      <c r="AN45" s="212">
        <v>0</v>
      </c>
      <c r="AO45" s="213"/>
      <c r="AP45" s="212">
        <v>0</v>
      </c>
      <c r="AQ45" s="213"/>
      <c r="AR45" s="212">
        <v>0</v>
      </c>
      <c r="AS45" s="213"/>
      <c r="AT45" s="212">
        <v>0</v>
      </c>
      <c r="AU45" s="213"/>
      <c r="AV45" s="212">
        <v>0</v>
      </c>
      <c r="AW45" s="213"/>
      <c r="AX45" s="212">
        <v>0</v>
      </c>
      <c r="AY45" s="213"/>
      <c r="AZ45" s="212">
        <v>0</v>
      </c>
      <c r="BA45" s="213"/>
      <c r="BB45" s="212"/>
      <c r="BC45" s="213"/>
      <c r="BD45" s="212"/>
      <c r="BE45" s="213"/>
      <c r="BF45" s="212"/>
      <c r="BG45" s="213"/>
      <c r="BH45" s="212"/>
      <c r="BI45" s="213"/>
      <c r="BL45" s="110">
        <f t="shared" si="389"/>
        <v>26</v>
      </c>
      <c r="BM45" s="13"/>
      <c r="BN45" s="13"/>
      <c r="BO45" s="13"/>
      <c r="BP45" s="14"/>
      <c r="BQ45" s="14"/>
      <c r="BR45" s="14"/>
      <c r="BS45" s="129">
        <f t="shared" si="390"/>
        <v>0</v>
      </c>
      <c r="BT45" s="129"/>
      <c r="BU45" s="13"/>
      <c r="BV45" s="14"/>
      <c r="BW45" s="13"/>
      <c r="BX45" s="14"/>
    </row>
    <row r="46" spans="1:76" x14ac:dyDescent="0.3">
      <c r="A46" s="9" t="s">
        <v>60</v>
      </c>
      <c r="B46" s="212">
        <v>0</v>
      </c>
      <c r="C46" s="213"/>
      <c r="D46" s="212">
        <v>0</v>
      </c>
      <c r="E46" s="213"/>
      <c r="F46" s="212">
        <v>0</v>
      </c>
      <c r="G46" s="213"/>
      <c r="H46" s="212">
        <v>0</v>
      </c>
      <c r="I46" s="213"/>
      <c r="J46" s="212">
        <v>0</v>
      </c>
      <c r="K46" s="213"/>
      <c r="L46" s="212">
        <v>0</v>
      </c>
      <c r="M46" s="213"/>
      <c r="N46" s="212">
        <v>0</v>
      </c>
      <c r="O46" s="213"/>
      <c r="P46" s="212">
        <v>0</v>
      </c>
      <c r="Q46" s="213"/>
      <c r="R46" s="212">
        <v>0</v>
      </c>
      <c r="S46" s="213"/>
      <c r="T46" s="212">
        <v>0</v>
      </c>
      <c r="U46" s="213"/>
      <c r="V46" s="212">
        <v>0</v>
      </c>
      <c r="W46" s="213"/>
      <c r="X46" s="212">
        <v>0</v>
      </c>
      <c r="Y46" s="213"/>
      <c r="Z46" s="212">
        <v>0</v>
      </c>
      <c r="AA46" s="213"/>
      <c r="AB46" s="212">
        <v>0</v>
      </c>
      <c r="AC46" s="213"/>
      <c r="AD46" s="212">
        <v>0</v>
      </c>
      <c r="AE46" s="213"/>
      <c r="AF46" s="212">
        <v>0</v>
      </c>
      <c r="AG46" s="213"/>
      <c r="AH46" s="212">
        <v>0</v>
      </c>
      <c r="AI46" s="213"/>
      <c r="AJ46" s="212">
        <v>0</v>
      </c>
      <c r="AK46" s="213"/>
      <c r="AL46" s="212">
        <v>0</v>
      </c>
      <c r="AM46" s="213"/>
      <c r="AN46" s="212">
        <v>0</v>
      </c>
      <c r="AO46" s="213"/>
      <c r="AP46" s="212">
        <v>0</v>
      </c>
      <c r="AQ46" s="213"/>
      <c r="AR46" s="212">
        <v>0</v>
      </c>
      <c r="AS46" s="213"/>
      <c r="AT46" s="212">
        <v>0</v>
      </c>
      <c r="AU46" s="213"/>
      <c r="AV46" s="212">
        <v>0</v>
      </c>
      <c r="AW46" s="213"/>
      <c r="AX46" s="212">
        <v>0</v>
      </c>
      <c r="AY46" s="213"/>
      <c r="AZ46" s="212">
        <v>0</v>
      </c>
      <c r="BA46" s="213"/>
      <c r="BB46" s="212"/>
      <c r="BC46" s="213"/>
      <c r="BD46" s="212"/>
      <c r="BE46" s="213"/>
      <c r="BF46" s="212"/>
      <c r="BG46" s="213"/>
      <c r="BH46" s="212"/>
      <c r="BI46" s="213"/>
      <c r="BL46" s="110">
        <f t="shared" si="389"/>
        <v>26</v>
      </c>
      <c r="BM46" s="13"/>
      <c r="BN46" s="13"/>
      <c r="BO46" s="13"/>
      <c r="BP46" s="14"/>
      <c r="BQ46" s="14"/>
      <c r="BR46" s="14"/>
      <c r="BS46" s="129">
        <f t="shared" si="390"/>
        <v>0</v>
      </c>
      <c r="BT46" s="129"/>
      <c r="BU46" s="13"/>
      <c r="BV46" s="14"/>
      <c r="BW46" s="13"/>
      <c r="BX46" s="14"/>
    </row>
    <row r="47" spans="1:76" x14ac:dyDescent="0.3">
      <c r="A47" s="9" t="s">
        <v>61</v>
      </c>
      <c r="B47" s="212">
        <v>0</v>
      </c>
      <c r="C47" s="213"/>
      <c r="D47" s="212">
        <v>0</v>
      </c>
      <c r="E47" s="213"/>
      <c r="F47" s="212">
        <v>0</v>
      </c>
      <c r="G47" s="213"/>
      <c r="H47" s="212">
        <v>0</v>
      </c>
      <c r="I47" s="213"/>
      <c r="J47" s="212">
        <v>0</v>
      </c>
      <c r="K47" s="213"/>
      <c r="L47" s="212">
        <v>0</v>
      </c>
      <c r="M47" s="213"/>
      <c r="N47" s="212">
        <v>0</v>
      </c>
      <c r="O47" s="213"/>
      <c r="P47" s="212">
        <v>0</v>
      </c>
      <c r="Q47" s="213"/>
      <c r="R47" s="212">
        <v>0</v>
      </c>
      <c r="S47" s="213"/>
      <c r="T47" s="212">
        <v>0</v>
      </c>
      <c r="U47" s="213"/>
      <c r="V47" s="212">
        <v>0</v>
      </c>
      <c r="W47" s="213"/>
      <c r="X47" s="212">
        <v>0</v>
      </c>
      <c r="Y47" s="213"/>
      <c r="Z47" s="212">
        <v>0</v>
      </c>
      <c r="AA47" s="213"/>
      <c r="AB47" s="212">
        <v>0</v>
      </c>
      <c r="AC47" s="213"/>
      <c r="AD47" s="212">
        <v>0</v>
      </c>
      <c r="AE47" s="213"/>
      <c r="AF47" s="212">
        <v>0</v>
      </c>
      <c r="AG47" s="213"/>
      <c r="AH47" s="212">
        <v>0</v>
      </c>
      <c r="AI47" s="213"/>
      <c r="AJ47" s="212">
        <v>0</v>
      </c>
      <c r="AK47" s="213"/>
      <c r="AL47" s="212">
        <v>0</v>
      </c>
      <c r="AM47" s="213"/>
      <c r="AN47" s="212">
        <v>0</v>
      </c>
      <c r="AO47" s="213"/>
      <c r="AP47" s="212">
        <v>0</v>
      </c>
      <c r="AQ47" s="213"/>
      <c r="AR47" s="212">
        <v>0</v>
      </c>
      <c r="AS47" s="213"/>
      <c r="AT47" s="212">
        <v>0</v>
      </c>
      <c r="AU47" s="213"/>
      <c r="AV47" s="212">
        <v>0</v>
      </c>
      <c r="AW47" s="213"/>
      <c r="AX47" s="212">
        <v>0</v>
      </c>
      <c r="AY47" s="213"/>
      <c r="AZ47" s="212">
        <v>0</v>
      </c>
      <c r="BA47" s="213"/>
      <c r="BB47" s="212"/>
      <c r="BC47" s="213"/>
      <c r="BD47" s="212"/>
      <c r="BE47" s="213"/>
      <c r="BF47" s="212"/>
      <c r="BG47" s="213"/>
      <c r="BH47" s="212"/>
      <c r="BI47" s="213"/>
      <c r="BL47" s="110">
        <f t="shared" si="389"/>
        <v>26</v>
      </c>
      <c r="BS47" s="129">
        <f t="shared" si="390"/>
        <v>0</v>
      </c>
      <c r="BT47" s="129"/>
    </row>
    <row r="48" spans="1:76" x14ac:dyDescent="0.3">
      <c r="A48" s="9" t="s">
        <v>62</v>
      </c>
      <c r="B48" s="212">
        <v>0</v>
      </c>
      <c r="C48" s="213"/>
      <c r="D48" s="212">
        <v>0</v>
      </c>
      <c r="E48" s="213"/>
      <c r="F48" s="212">
        <v>0</v>
      </c>
      <c r="G48" s="213"/>
      <c r="H48" s="212">
        <v>0</v>
      </c>
      <c r="I48" s="213"/>
      <c r="J48" s="212">
        <v>0</v>
      </c>
      <c r="K48" s="213"/>
      <c r="L48" s="212">
        <v>0</v>
      </c>
      <c r="M48" s="213"/>
      <c r="N48" s="212">
        <v>0</v>
      </c>
      <c r="O48" s="213"/>
      <c r="P48" s="212">
        <v>0</v>
      </c>
      <c r="Q48" s="213"/>
      <c r="R48" s="212">
        <v>0</v>
      </c>
      <c r="S48" s="213"/>
      <c r="T48" s="212">
        <v>0</v>
      </c>
      <c r="U48" s="213"/>
      <c r="V48" s="212">
        <v>0</v>
      </c>
      <c r="W48" s="213"/>
      <c r="X48" s="212">
        <v>0</v>
      </c>
      <c r="Y48" s="213"/>
      <c r="Z48" s="212">
        <v>0</v>
      </c>
      <c r="AA48" s="213"/>
      <c r="AB48" s="212">
        <v>0</v>
      </c>
      <c r="AC48" s="213"/>
      <c r="AD48" s="212">
        <v>0</v>
      </c>
      <c r="AE48" s="213"/>
      <c r="AF48" s="212">
        <v>0</v>
      </c>
      <c r="AG48" s="213"/>
      <c r="AH48" s="212">
        <v>0</v>
      </c>
      <c r="AI48" s="213"/>
      <c r="AJ48" s="212">
        <v>0</v>
      </c>
      <c r="AK48" s="213"/>
      <c r="AL48" s="212">
        <v>0</v>
      </c>
      <c r="AM48" s="213"/>
      <c r="AN48" s="212">
        <v>0</v>
      </c>
      <c r="AO48" s="213"/>
      <c r="AP48" s="212">
        <v>0</v>
      </c>
      <c r="AQ48" s="213"/>
      <c r="AR48" s="212">
        <v>0</v>
      </c>
      <c r="AS48" s="213"/>
      <c r="AT48" s="212">
        <v>0</v>
      </c>
      <c r="AU48" s="213"/>
      <c r="AV48" s="212">
        <v>0</v>
      </c>
      <c r="AW48" s="213"/>
      <c r="AX48" s="212">
        <v>0</v>
      </c>
      <c r="AY48" s="213"/>
      <c r="AZ48" s="212">
        <v>0</v>
      </c>
      <c r="BA48" s="213"/>
      <c r="BB48" s="212"/>
      <c r="BC48" s="213"/>
      <c r="BD48" s="212"/>
      <c r="BE48" s="213"/>
      <c r="BF48" s="212"/>
      <c r="BG48" s="213"/>
      <c r="BH48" s="212"/>
      <c r="BI48" s="213"/>
      <c r="BL48" s="110">
        <f t="shared" si="389"/>
        <v>26</v>
      </c>
      <c r="BS48" s="129">
        <f t="shared" si="390"/>
        <v>0</v>
      </c>
      <c r="BT48" s="129"/>
    </row>
    <row r="49" spans="1:72" x14ac:dyDescent="0.3">
      <c r="A49" s="9" t="s">
        <v>63</v>
      </c>
      <c r="B49" s="212">
        <v>0</v>
      </c>
      <c r="C49" s="213"/>
      <c r="D49" s="212">
        <v>0</v>
      </c>
      <c r="E49" s="213"/>
      <c r="F49" s="212">
        <v>0</v>
      </c>
      <c r="G49" s="213"/>
      <c r="H49" s="212">
        <v>0</v>
      </c>
      <c r="I49" s="213"/>
      <c r="J49" s="212">
        <v>0</v>
      </c>
      <c r="K49" s="213"/>
      <c r="L49" s="212">
        <v>0</v>
      </c>
      <c r="M49" s="213"/>
      <c r="N49" s="212">
        <v>0</v>
      </c>
      <c r="O49" s="213"/>
      <c r="P49" s="212">
        <v>0</v>
      </c>
      <c r="Q49" s="213"/>
      <c r="R49" s="212">
        <v>0</v>
      </c>
      <c r="S49" s="213"/>
      <c r="T49" s="212">
        <v>0</v>
      </c>
      <c r="U49" s="213"/>
      <c r="V49" s="212">
        <v>0</v>
      </c>
      <c r="W49" s="213"/>
      <c r="X49" s="212">
        <v>0</v>
      </c>
      <c r="Y49" s="213"/>
      <c r="Z49" s="212">
        <v>0</v>
      </c>
      <c r="AA49" s="213"/>
      <c r="AB49" s="212">
        <v>0</v>
      </c>
      <c r="AC49" s="213"/>
      <c r="AD49" s="212">
        <v>0</v>
      </c>
      <c r="AE49" s="213"/>
      <c r="AF49" s="212">
        <v>0</v>
      </c>
      <c r="AG49" s="213"/>
      <c r="AH49" s="212">
        <v>0</v>
      </c>
      <c r="AI49" s="213"/>
      <c r="AJ49" s="212">
        <v>0</v>
      </c>
      <c r="AK49" s="213"/>
      <c r="AL49" s="212">
        <v>0</v>
      </c>
      <c r="AM49" s="213"/>
      <c r="AN49" s="212">
        <v>0</v>
      </c>
      <c r="AO49" s="213"/>
      <c r="AP49" s="212">
        <v>0</v>
      </c>
      <c r="AQ49" s="213"/>
      <c r="AR49" s="212">
        <v>0</v>
      </c>
      <c r="AS49" s="213"/>
      <c r="AT49" s="212">
        <v>0</v>
      </c>
      <c r="AU49" s="213"/>
      <c r="AV49" s="212">
        <v>0</v>
      </c>
      <c r="AW49" s="213"/>
      <c r="AX49" s="212">
        <v>0</v>
      </c>
      <c r="AY49" s="213"/>
      <c r="AZ49" s="212">
        <v>0</v>
      </c>
      <c r="BA49" s="213"/>
      <c r="BB49" s="212"/>
      <c r="BC49" s="213"/>
      <c r="BD49" s="212"/>
      <c r="BE49" s="213"/>
      <c r="BF49" s="212"/>
      <c r="BG49" s="213"/>
      <c r="BH49" s="212"/>
      <c r="BI49" s="213"/>
      <c r="BL49" s="110">
        <f t="shared" si="389"/>
        <v>26</v>
      </c>
      <c r="BS49" s="129">
        <f t="shared" si="390"/>
        <v>0</v>
      </c>
      <c r="BT49" s="129"/>
    </row>
    <row r="50" spans="1:72" x14ac:dyDescent="0.3">
      <c r="A50" s="9" t="s">
        <v>64</v>
      </c>
      <c r="B50" s="212">
        <v>0</v>
      </c>
      <c r="C50" s="213"/>
      <c r="D50" s="212">
        <v>0</v>
      </c>
      <c r="E50" s="213"/>
      <c r="F50" s="212">
        <v>0</v>
      </c>
      <c r="G50" s="213"/>
      <c r="H50" s="212">
        <v>0</v>
      </c>
      <c r="I50" s="213"/>
      <c r="J50" s="212">
        <v>0</v>
      </c>
      <c r="K50" s="213"/>
      <c r="L50" s="212">
        <v>0</v>
      </c>
      <c r="M50" s="213"/>
      <c r="N50" s="212">
        <v>0</v>
      </c>
      <c r="O50" s="213"/>
      <c r="P50" s="212">
        <v>0</v>
      </c>
      <c r="Q50" s="213"/>
      <c r="R50" s="212">
        <v>0</v>
      </c>
      <c r="S50" s="213"/>
      <c r="T50" s="212">
        <v>0</v>
      </c>
      <c r="U50" s="213"/>
      <c r="V50" s="212">
        <v>0</v>
      </c>
      <c r="W50" s="213"/>
      <c r="X50" s="212">
        <v>0</v>
      </c>
      <c r="Y50" s="213"/>
      <c r="Z50" s="212">
        <v>0</v>
      </c>
      <c r="AA50" s="213"/>
      <c r="AB50" s="212">
        <v>0</v>
      </c>
      <c r="AC50" s="213"/>
      <c r="AD50" s="212">
        <v>0</v>
      </c>
      <c r="AE50" s="213"/>
      <c r="AF50" s="212">
        <v>0</v>
      </c>
      <c r="AG50" s="213"/>
      <c r="AH50" s="212">
        <v>0</v>
      </c>
      <c r="AI50" s="213"/>
      <c r="AJ50" s="212">
        <v>0</v>
      </c>
      <c r="AK50" s="213"/>
      <c r="AL50" s="212">
        <v>0</v>
      </c>
      <c r="AM50" s="213"/>
      <c r="AN50" s="212">
        <v>0</v>
      </c>
      <c r="AO50" s="213"/>
      <c r="AP50" s="212">
        <v>0</v>
      </c>
      <c r="AQ50" s="213"/>
      <c r="AR50" s="212">
        <v>0</v>
      </c>
      <c r="AS50" s="213"/>
      <c r="AT50" s="212">
        <v>0</v>
      </c>
      <c r="AU50" s="213"/>
      <c r="AV50" s="212">
        <v>0</v>
      </c>
      <c r="AW50" s="213"/>
      <c r="AX50" s="212">
        <v>0</v>
      </c>
      <c r="AY50" s="213"/>
      <c r="AZ50" s="212">
        <v>0</v>
      </c>
      <c r="BA50" s="213"/>
      <c r="BB50" s="212"/>
      <c r="BC50" s="213"/>
      <c r="BD50" s="212"/>
      <c r="BE50" s="213"/>
      <c r="BF50" s="212"/>
      <c r="BG50" s="213"/>
      <c r="BH50" s="212"/>
      <c r="BI50" s="213"/>
      <c r="BL50" s="110">
        <f t="shared" si="389"/>
        <v>26</v>
      </c>
      <c r="BS50" s="129">
        <f t="shared" si="390"/>
        <v>0</v>
      </c>
      <c r="BT50" s="129"/>
    </row>
    <row r="51" spans="1:72" x14ac:dyDescent="0.3">
      <c r="A51" s="9" t="s">
        <v>65</v>
      </c>
      <c r="B51" s="212">
        <v>0</v>
      </c>
      <c r="C51" s="213"/>
      <c r="D51" s="212">
        <v>0</v>
      </c>
      <c r="E51" s="213"/>
      <c r="F51" s="212">
        <v>0</v>
      </c>
      <c r="G51" s="213"/>
      <c r="H51" s="212">
        <v>0</v>
      </c>
      <c r="I51" s="213"/>
      <c r="J51" s="212">
        <v>0</v>
      </c>
      <c r="K51" s="213"/>
      <c r="L51" s="212">
        <v>0</v>
      </c>
      <c r="M51" s="213"/>
      <c r="N51" s="212">
        <v>0</v>
      </c>
      <c r="O51" s="213"/>
      <c r="P51" s="212">
        <v>0</v>
      </c>
      <c r="Q51" s="213"/>
      <c r="R51" s="212">
        <v>0</v>
      </c>
      <c r="S51" s="213"/>
      <c r="T51" s="212">
        <v>0</v>
      </c>
      <c r="U51" s="213"/>
      <c r="V51" s="212">
        <v>0</v>
      </c>
      <c r="W51" s="213"/>
      <c r="X51" s="212">
        <v>0</v>
      </c>
      <c r="Y51" s="213"/>
      <c r="Z51" s="212">
        <v>0</v>
      </c>
      <c r="AA51" s="213"/>
      <c r="AB51" s="212">
        <v>0</v>
      </c>
      <c r="AC51" s="213"/>
      <c r="AD51" s="212">
        <v>0</v>
      </c>
      <c r="AE51" s="213"/>
      <c r="AF51" s="212">
        <v>0</v>
      </c>
      <c r="AG51" s="213"/>
      <c r="AH51" s="212">
        <v>0</v>
      </c>
      <c r="AI51" s="213"/>
      <c r="AJ51" s="212">
        <v>0</v>
      </c>
      <c r="AK51" s="213"/>
      <c r="AL51" s="212">
        <v>0</v>
      </c>
      <c r="AM51" s="213"/>
      <c r="AN51" s="212">
        <v>0</v>
      </c>
      <c r="AO51" s="213"/>
      <c r="AP51" s="212">
        <v>0</v>
      </c>
      <c r="AQ51" s="213"/>
      <c r="AR51" s="212">
        <v>0</v>
      </c>
      <c r="AS51" s="213"/>
      <c r="AT51" s="212">
        <v>0</v>
      </c>
      <c r="AU51" s="213"/>
      <c r="AV51" s="212">
        <v>0</v>
      </c>
      <c r="AW51" s="213"/>
      <c r="AX51" s="212">
        <v>0</v>
      </c>
      <c r="AY51" s="213"/>
      <c r="AZ51" s="212">
        <v>0</v>
      </c>
      <c r="BA51" s="213"/>
      <c r="BB51" s="212"/>
      <c r="BC51" s="213"/>
      <c r="BD51" s="212"/>
      <c r="BE51" s="213"/>
      <c r="BF51" s="212"/>
      <c r="BG51" s="213"/>
      <c r="BH51" s="212"/>
      <c r="BI51" s="213"/>
      <c r="BL51" s="110">
        <f t="shared" si="389"/>
        <v>26</v>
      </c>
      <c r="BS51" s="129">
        <f t="shared" si="390"/>
        <v>0</v>
      </c>
      <c r="BT51" s="129"/>
    </row>
    <row r="52" spans="1:72" x14ac:dyDescent="0.3">
      <c r="A52" s="9" t="s">
        <v>66</v>
      </c>
      <c r="B52" s="212">
        <v>0</v>
      </c>
      <c r="C52" s="213"/>
      <c r="D52" s="212">
        <v>0</v>
      </c>
      <c r="E52" s="213"/>
      <c r="F52" s="212">
        <v>0</v>
      </c>
      <c r="G52" s="213"/>
      <c r="H52" s="212">
        <v>0</v>
      </c>
      <c r="I52" s="213"/>
      <c r="J52" s="212">
        <v>0</v>
      </c>
      <c r="K52" s="213"/>
      <c r="L52" s="212">
        <v>0</v>
      </c>
      <c r="M52" s="213"/>
      <c r="N52" s="212">
        <v>0</v>
      </c>
      <c r="O52" s="213"/>
      <c r="P52" s="212">
        <v>0</v>
      </c>
      <c r="Q52" s="213"/>
      <c r="R52" s="212">
        <v>0</v>
      </c>
      <c r="S52" s="213"/>
      <c r="T52" s="212">
        <v>0</v>
      </c>
      <c r="U52" s="213"/>
      <c r="V52" s="212">
        <v>0</v>
      </c>
      <c r="W52" s="213"/>
      <c r="X52" s="212">
        <v>0</v>
      </c>
      <c r="Y52" s="213"/>
      <c r="Z52" s="212">
        <v>0</v>
      </c>
      <c r="AA52" s="213"/>
      <c r="AB52" s="212">
        <v>0</v>
      </c>
      <c r="AC52" s="213"/>
      <c r="AD52" s="212">
        <v>0</v>
      </c>
      <c r="AE52" s="213"/>
      <c r="AF52" s="212">
        <v>0</v>
      </c>
      <c r="AG52" s="213"/>
      <c r="AH52" s="212">
        <v>0</v>
      </c>
      <c r="AI52" s="213"/>
      <c r="AJ52" s="212">
        <v>0</v>
      </c>
      <c r="AK52" s="213"/>
      <c r="AL52" s="212">
        <v>0</v>
      </c>
      <c r="AM52" s="213"/>
      <c r="AN52" s="212">
        <v>0</v>
      </c>
      <c r="AO52" s="213"/>
      <c r="AP52" s="212">
        <v>0</v>
      </c>
      <c r="AQ52" s="213"/>
      <c r="AR52" s="212">
        <v>0</v>
      </c>
      <c r="AS52" s="213"/>
      <c r="AT52" s="212">
        <v>0</v>
      </c>
      <c r="AU52" s="213"/>
      <c r="AV52" s="212">
        <v>0</v>
      </c>
      <c r="AW52" s="213"/>
      <c r="AX52" s="212">
        <v>0</v>
      </c>
      <c r="AY52" s="213"/>
      <c r="AZ52" s="212">
        <v>0</v>
      </c>
      <c r="BA52" s="213"/>
      <c r="BB52" s="212"/>
      <c r="BC52" s="213"/>
      <c r="BD52" s="212"/>
      <c r="BE52" s="213"/>
      <c r="BF52" s="212"/>
      <c r="BG52" s="213"/>
      <c r="BH52" s="212"/>
      <c r="BI52" s="213"/>
      <c r="BL52" s="110">
        <f>COUNT(B52:BI52)</f>
        <v>26</v>
      </c>
      <c r="BS52" s="129">
        <f t="shared" si="390"/>
        <v>0</v>
      </c>
      <c r="BT52" s="129"/>
    </row>
  </sheetData>
  <mergeCells count="300">
    <mergeCell ref="B52:C52"/>
    <mergeCell ref="D43:E43"/>
    <mergeCell ref="F43:G43"/>
    <mergeCell ref="D47:E47"/>
    <mergeCell ref="F47:G47"/>
    <mergeCell ref="D51:E51"/>
    <mergeCell ref="F51:G51"/>
    <mergeCell ref="B43:C43"/>
    <mergeCell ref="B44:C44"/>
    <mergeCell ref="B45:C45"/>
    <mergeCell ref="B46:C46"/>
    <mergeCell ref="B47:C47"/>
    <mergeCell ref="B48:C48"/>
    <mergeCell ref="H43:I43"/>
    <mergeCell ref="J43:K43"/>
    <mergeCell ref="L43:M43"/>
    <mergeCell ref="N43:O43"/>
    <mergeCell ref="P43:Q43"/>
    <mergeCell ref="R43:S43"/>
    <mergeCell ref="B49:C49"/>
    <mergeCell ref="B50:C50"/>
    <mergeCell ref="B51:C51"/>
    <mergeCell ref="H47:I47"/>
    <mergeCell ref="J47:K47"/>
    <mergeCell ref="L47:M47"/>
    <mergeCell ref="N47:O47"/>
    <mergeCell ref="P47:Q47"/>
    <mergeCell ref="R47:S47"/>
    <mergeCell ref="BF43:BG43"/>
    <mergeCell ref="BH43:BI43"/>
    <mergeCell ref="D44:E44"/>
    <mergeCell ref="F44:G44"/>
    <mergeCell ref="H44:I44"/>
    <mergeCell ref="J44:K44"/>
    <mergeCell ref="L44:M44"/>
    <mergeCell ref="N44:O44"/>
    <mergeCell ref="P44:Q44"/>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AL44:AM44"/>
    <mergeCell ref="AN44:AO44"/>
    <mergeCell ref="R44:S44"/>
    <mergeCell ref="T44:U44"/>
    <mergeCell ref="V44:W44"/>
    <mergeCell ref="X44:Y44"/>
    <mergeCell ref="Z44:AA44"/>
    <mergeCell ref="AB44:AC44"/>
    <mergeCell ref="BD43:BE43"/>
    <mergeCell ref="Z43:AA43"/>
    <mergeCell ref="AB43:AC43"/>
    <mergeCell ref="AD43:AE43"/>
    <mergeCell ref="T45:U45"/>
    <mergeCell ref="V45:W45"/>
    <mergeCell ref="X45:Y45"/>
    <mergeCell ref="Z45:AA45"/>
    <mergeCell ref="BB44:BC44"/>
    <mergeCell ref="BD44:BE44"/>
    <mergeCell ref="BF44:BG44"/>
    <mergeCell ref="BH44:BI44"/>
    <mergeCell ref="D45:E45"/>
    <mergeCell ref="F45:G45"/>
    <mergeCell ref="H45:I45"/>
    <mergeCell ref="J45:K45"/>
    <mergeCell ref="L45:M45"/>
    <mergeCell ref="N45:O45"/>
    <mergeCell ref="AP44:AQ44"/>
    <mergeCell ref="AR44:AS44"/>
    <mergeCell ref="AT44:AU44"/>
    <mergeCell ref="AV44:AW44"/>
    <mergeCell ref="AX44:AY44"/>
    <mergeCell ref="AZ44:BA44"/>
    <mergeCell ref="AD44:AE44"/>
    <mergeCell ref="AF44:AG44"/>
    <mergeCell ref="AH44:AI44"/>
    <mergeCell ref="AJ44:AK44"/>
    <mergeCell ref="AZ45:BA45"/>
    <mergeCell ref="BB45:BC45"/>
    <mergeCell ref="BD45:BE45"/>
    <mergeCell ref="BF45:BG45"/>
    <mergeCell ref="BH45:BI45"/>
    <mergeCell ref="D46:E46"/>
    <mergeCell ref="F46:G46"/>
    <mergeCell ref="H46:I46"/>
    <mergeCell ref="J46:K46"/>
    <mergeCell ref="L46:M46"/>
    <mergeCell ref="AN45:AO45"/>
    <mergeCell ref="AP45:AQ45"/>
    <mergeCell ref="AR45:AS45"/>
    <mergeCell ref="AT45:AU45"/>
    <mergeCell ref="AV45:AW45"/>
    <mergeCell ref="AX45:AY45"/>
    <mergeCell ref="AB45:AC45"/>
    <mergeCell ref="AD45:AE45"/>
    <mergeCell ref="AF45:AG45"/>
    <mergeCell ref="AH45:AI45"/>
    <mergeCell ref="AJ45:AK45"/>
    <mergeCell ref="AL45:AM45"/>
    <mergeCell ref="P45:Q45"/>
    <mergeCell ref="R45:S45"/>
    <mergeCell ref="BD46:BE46"/>
    <mergeCell ref="BF46:BG46"/>
    <mergeCell ref="BH46:BI46"/>
    <mergeCell ref="AL46:AM46"/>
    <mergeCell ref="AN46:AO46"/>
    <mergeCell ref="AP46:AQ46"/>
    <mergeCell ref="AR46:AS46"/>
    <mergeCell ref="AT46:AU46"/>
    <mergeCell ref="AV46:AW46"/>
    <mergeCell ref="AX46:AY46"/>
    <mergeCell ref="AZ46:BA46"/>
    <mergeCell ref="BB46:BC46"/>
    <mergeCell ref="Z46:AA46"/>
    <mergeCell ref="AB46:AC46"/>
    <mergeCell ref="AD46:AE46"/>
    <mergeCell ref="AF46:AG46"/>
    <mergeCell ref="AH46:AI46"/>
    <mergeCell ref="AJ46:AK46"/>
    <mergeCell ref="N46:O46"/>
    <mergeCell ref="P46:Q46"/>
    <mergeCell ref="R46:S46"/>
    <mergeCell ref="T46:U46"/>
    <mergeCell ref="V46:W46"/>
    <mergeCell ref="X46:Y46"/>
    <mergeCell ref="BF47:BG47"/>
    <mergeCell ref="BH47:BI47"/>
    <mergeCell ref="D48:E48"/>
    <mergeCell ref="F48:G48"/>
    <mergeCell ref="H48:I48"/>
    <mergeCell ref="J48:K48"/>
    <mergeCell ref="L48:M48"/>
    <mergeCell ref="N48:O48"/>
    <mergeCell ref="P48:Q48"/>
    <mergeCell ref="AR47:AS47"/>
    <mergeCell ref="AT47:AU47"/>
    <mergeCell ref="AV47:AW47"/>
    <mergeCell ref="AX47:AY47"/>
    <mergeCell ref="AZ47:BA47"/>
    <mergeCell ref="BB47:BC47"/>
    <mergeCell ref="AF47:AG47"/>
    <mergeCell ref="AH47:AI47"/>
    <mergeCell ref="AJ47:AK47"/>
    <mergeCell ref="AL47:AM47"/>
    <mergeCell ref="AN47:AO47"/>
    <mergeCell ref="AP47:AQ47"/>
    <mergeCell ref="T47:U47"/>
    <mergeCell ref="V47:W47"/>
    <mergeCell ref="X47:Y47"/>
    <mergeCell ref="AL48:AM48"/>
    <mergeCell ref="AN48:AO48"/>
    <mergeCell ref="R48:S48"/>
    <mergeCell ref="T48:U48"/>
    <mergeCell ref="V48:W48"/>
    <mergeCell ref="X48:Y48"/>
    <mergeCell ref="Z48:AA48"/>
    <mergeCell ref="AB48:AC48"/>
    <mergeCell ref="BD47:BE47"/>
    <mergeCell ref="Z47:AA47"/>
    <mergeCell ref="AB47:AC47"/>
    <mergeCell ref="AD47:AE47"/>
    <mergeCell ref="T49:U49"/>
    <mergeCell ref="V49:W49"/>
    <mergeCell ref="X49:Y49"/>
    <mergeCell ref="Z49:AA49"/>
    <mergeCell ref="BB48:BC48"/>
    <mergeCell ref="BD48:BE48"/>
    <mergeCell ref="BF48:BG48"/>
    <mergeCell ref="BH48:BI48"/>
    <mergeCell ref="D49:E49"/>
    <mergeCell ref="F49:G49"/>
    <mergeCell ref="H49:I49"/>
    <mergeCell ref="J49:K49"/>
    <mergeCell ref="L49:M49"/>
    <mergeCell ref="N49:O49"/>
    <mergeCell ref="AP48:AQ48"/>
    <mergeCell ref="AR48:AS48"/>
    <mergeCell ref="AT48:AU48"/>
    <mergeCell ref="AV48:AW48"/>
    <mergeCell ref="AX48:AY48"/>
    <mergeCell ref="AZ48:BA48"/>
    <mergeCell ref="AD48:AE48"/>
    <mergeCell ref="AF48:AG48"/>
    <mergeCell ref="AH48:AI48"/>
    <mergeCell ref="AJ48:AK48"/>
    <mergeCell ref="AZ49:BA49"/>
    <mergeCell ref="BB49:BC49"/>
    <mergeCell ref="BD49:BE49"/>
    <mergeCell ref="BF49:BG49"/>
    <mergeCell ref="BH49:BI49"/>
    <mergeCell ref="D50:E50"/>
    <mergeCell ref="F50:G50"/>
    <mergeCell ref="H50:I50"/>
    <mergeCell ref="J50:K50"/>
    <mergeCell ref="L50:M50"/>
    <mergeCell ref="AN49:AO49"/>
    <mergeCell ref="AP49:AQ49"/>
    <mergeCell ref="AR49:AS49"/>
    <mergeCell ref="AT49:AU49"/>
    <mergeCell ref="AV49:AW49"/>
    <mergeCell ref="AX49:AY49"/>
    <mergeCell ref="AB49:AC49"/>
    <mergeCell ref="AD49:AE49"/>
    <mergeCell ref="AF49:AG49"/>
    <mergeCell ref="AH49:AI49"/>
    <mergeCell ref="AJ49:AK49"/>
    <mergeCell ref="AL49:AM49"/>
    <mergeCell ref="P49:Q49"/>
    <mergeCell ref="R49:S49"/>
    <mergeCell ref="Z50:AA50"/>
    <mergeCell ref="AB50:AC50"/>
    <mergeCell ref="AD50:AE50"/>
    <mergeCell ref="AF50:AG50"/>
    <mergeCell ref="AH50:AI50"/>
    <mergeCell ref="AJ50:AK50"/>
    <mergeCell ref="N50:O50"/>
    <mergeCell ref="P50:Q50"/>
    <mergeCell ref="R50:S50"/>
    <mergeCell ref="T50:U50"/>
    <mergeCell ref="V50:W50"/>
    <mergeCell ref="X50:Y50"/>
    <mergeCell ref="AX50:AY50"/>
    <mergeCell ref="AZ50:BA50"/>
    <mergeCell ref="BB50:BC50"/>
    <mergeCell ref="BD50:BE50"/>
    <mergeCell ref="BF50:BG50"/>
    <mergeCell ref="BH50:BI50"/>
    <mergeCell ref="AL50:AM50"/>
    <mergeCell ref="AN50:AO50"/>
    <mergeCell ref="AP50:AQ50"/>
    <mergeCell ref="AR50:AS50"/>
    <mergeCell ref="AT50:AU50"/>
    <mergeCell ref="AV50:AW50"/>
    <mergeCell ref="X51:Y51"/>
    <mergeCell ref="Z51:AA51"/>
    <mergeCell ref="AB51:AC51"/>
    <mergeCell ref="AD51:AE51"/>
    <mergeCell ref="H51:I51"/>
    <mergeCell ref="J51:K51"/>
    <mergeCell ref="L51:M51"/>
    <mergeCell ref="N51:O51"/>
    <mergeCell ref="P51:Q51"/>
    <mergeCell ref="R51:S51"/>
    <mergeCell ref="BD51:BE51"/>
    <mergeCell ref="BF51:BG51"/>
    <mergeCell ref="BH51:BI51"/>
    <mergeCell ref="D52:E52"/>
    <mergeCell ref="F52:G52"/>
    <mergeCell ref="H52:I52"/>
    <mergeCell ref="J52:K52"/>
    <mergeCell ref="L52:M52"/>
    <mergeCell ref="N52:O52"/>
    <mergeCell ref="P52:Q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AD52:AE52"/>
    <mergeCell ref="AF52:AG52"/>
    <mergeCell ref="AH52:AI52"/>
    <mergeCell ref="AJ52:AK52"/>
    <mergeCell ref="AL52:AM52"/>
    <mergeCell ref="AN52:AO52"/>
    <mergeCell ref="R52:S52"/>
    <mergeCell ref="T52:U52"/>
    <mergeCell ref="V52:W52"/>
    <mergeCell ref="X52:Y52"/>
    <mergeCell ref="Z52:AA52"/>
    <mergeCell ref="AB52:AC52"/>
    <mergeCell ref="BB52:BC52"/>
    <mergeCell ref="BD52:BE52"/>
    <mergeCell ref="BF52:BG52"/>
    <mergeCell ref="BH52:BI52"/>
    <mergeCell ref="AP52:AQ52"/>
    <mergeCell ref="AR52:AS52"/>
    <mergeCell ref="AT52:AU52"/>
    <mergeCell ref="AV52:AW52"/>
    <mergeCell ref="AX52:AY52"/>
    <mergeCell ref="AZ52:BA52"/>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O42"/>
  <sheetViews>
    <sheetView workbookViewId="0">
      <pane xSplit="1" ySplit="1" topLeftCell="Y2" activePane="bottomRight" state="frozen"/>
      <selection pane="topRight" activeCell="B1" sqref="B1"/>
      <selection pane="bottomLeft" activeCell="A2" sqref="A2"/>
      <selection pane="bottomRight" activeCell="AG1" sqref="AG1:AM8"/>
    </sheetView>
  </sheetViews>
  <sheetFormatPr defaultColWidth="9.109375" defaultRowHeight="13.8" x14ac:dyDescent="0.25"/>
  <cols>
    <col min="1" max="1" width="38.44140625" style="49" customWidth="1"/>
    <col min="2" max="6" width="9" style="49" customWidth="1"/>
    <col min="7" max="31" width="9.109375" style="49"/>
    <col min="32" max="32" width="2.88671875" style="49" customWidth="1"/>
    <col min="33" max="33" width="38.44140625" style="49" customWidth="1"/>
    <col min="34" max="34" width="4.44140625" style="49" customWidth="1"/>
    <col min="35" max="35" width="7.109375" style="49" customWidth="1"/>
    <col min="36" max="36" width="3.5546875" style="49" customWidth="1"/>
    <col min="37" max="39" width="7.109375" style="49" customWidth="1"/>
    <col min="40" max="16384" width="9.109375" style="49"/>
  </cols>
  <sheetData>
    <row r="1" spans="1:41" ht="14.4" thickBot="1" x14ac:dyDescent="0.3">
      <c r="A1" s="105" t="s">
        <v>22</v>
      </c>
      <c r="B1" s="104">
        <v>1</v>
      </c>
      <c r="C1" s="103">
        <v>2</v>
      </c>
      <c r="D1" s="103">
        <v>3</v>
      </c>
      <c r="E1" s="103">
        <v>4</v>
      </c>
      <c r="F1" s="103">
        <v>5</v>
      </c>
      <c r="G1" s="103">
        <v>6</v>
      </c>
      <c r="H1" s="103">
        <v>7</v>
      </c>
      <c r="I1" s="103">
        <v>8</v>
      </c>
      <c r="J1" s="103">
        <v>9</v>
      </c>
      <c r="K1" s="103">
        <v>10</v>
      </c>
      <c r="L1" s="103">
        <v>11</v>
      </c>
      <c r="M1" s="103">
        <v>12</v>
      </c>
      <c r="N1" s="103">
        <v>13</v>
      </c>
      <c r="O1" s="103">
        <v>14</v>
      </c>
      <c r="P1" s="103">
        <v>15</v>
      </c>
      <c r="Q1" s="103">
        <v>16</v>
      </c>
      <c r="R1" s="103">
        <v>17</v>
      </c>
      <c r="S1" s="103">
        <v>18</v>
      </c>
      <c r="T1" s="103">
        <v>19</v>
      </c>
      <c r="U1" s="103">
        <v>20</v>
      </c>
      <c r="V1" s="103">
        <v>21</v>
      </c>
      <c r="W1" s="103">
        <v>22</v>
      </c>
      <c r="X1" s="103">
        <v>23</v>
      </c>
      <c r="Y1" s="103">
        <v>24</v>
      </c>
      <c r="Z1" s="103">
        <v>25</v>
      </c>
      <c r="AA1" s="103">
        <v>26</v>
      </c>
      <c r="AB1" s="103">
        <v>27</v>
      </c>
      <c r="AC1" s="103">
        <v>28</v>
      </c>
      <c r="AD1" s="103">
        <v>29</v>
      </c>
      <c r="AE1" s="102">
        <v>30</v>
      </c>
      <c r="AG1" s="101" t="s">
        <v>22</v>
      </c>
      <c r="AH1" s="48" t="s">
        <v>23</v>
      </c>
      <c r="AI1" s="143" t="s">
        <v>24</v>
      </c>
      <c r="AJ1" s="143"/>
      <c r="AK1" s="143"/>
      <c r="AL1" s="48" t="s">
        <v>25</v>
      </c>
      <c r="AM1" s="48" t="s">
        <v>26</v>
      </c>
    </row>
    <row r="2" spans="1:41" x14ac:dyDescent="0.3">
      <c r="A2" s="95" t="s">
        <v>67</v>
      </c>
      <c r="B2" s="94">
        <v>89.6</v>
      </c>
      <c r="C2" s="93">
        <v>92.2</v>
      </c>
      <c r="D2" s="93">
        <v>77.2</v>
      </c>
      <c r="E2" s="93">
        <v>76.900000000000006</v>
      </c>
      <c r="F2" s="93">
        <v>75.099999999999994</v>
      </c>
      <c r="G2" s="93">
        <v>75.3</v>
      </c>
      <c r="H2" s="93">
        <v>78.599999999999994</v>
      </c>
      <c r="I2" s="93">
        <v>81.7</v>
      </c>
      <c r="J2" s="93">
        <v>80.400000000000006</v>
      </c>
      <c r="K2" s="92">
        <v>82.4</v>
      </c>
      <c r="L2" s="92">
        <v>80.2</v>
      </c>
      <c r="M2" s="92">
        <v>76.7</v>
      </c>
      <c r="N2" s="92">
        <v>83</v>
      </c>
      <c r="O2" s="92">
        <v>82.6</v>
      </c>
      <c r="P2" s="92">
        <v>83.8</v>
      </c>
      <c r="Q2" s="92">
        <v>93.4</v>
      </c>
      <c r="R2" s="92">
        <v>82.9</v>
      </c>
      <c r="S2" s="92">
        <v>83</v>
      </c>
      <c r="T2" s="92">
        <v>85.8</v>
      </c>
      <c r="U2" s="92">
        <v>85.6</v>
      </c>
      <c r="V2" s="92">
        <v>87.5</v>
      </c>
      <c r="W2" s="92">
        <v>85.9</v>
      </c>
      <c r="X2" s="92">
        <v>85.5</v>
      </c>
      <c r="Y2" s="92">
        <v>86</v>
      </c>
      <c r="Z2" s="92"/>
      <c r="AA2" s="92"/>
      <c r="AB2" s="92"/>
      <c r="AC2" s="92"/>
      <c r="AD2" s="92"/>
      <c r="AE2" s="91"/>
      <c r="AG2" s="100" t="str">
        <f>A2</f>
        <v>Egg bare diameter</v>
      </c>
      <c r="AH2" s="99">
        <f>COUNTA(B2:AE2)</f>
        <v>24</v>
      </c>
      <c r="AI2" s="98">
        <f>IF(SUM(B2:AE2)&gt;0,MIN(B2:AE2),"")</f>
        <v>75.099999999999994</v>
      </c>
      <c r="AJ2" s="96" t="str">
        <f t="shared" ref="AJ2:AJ8" si="0">IF(COUNT(AI2)&gt;0,"–","?")</f>
        <v>–</v>
      </c>
      <c r="AK2" s="97">
        <f>IF(SUM(B2:AE2)&gt;0,MAX(B2:AE2),"")</f>
        <v>93.4</v>
      </c>
      <c r="AL2" s="96">
        <f>IF(SUM(B2:AE2)&gt;0,AVERAGE(B2:AE2),"?")</f>
        <v>82.970833333333346</v>
      </c>
      <c r="AM2" s="96">
        <f>IF(COUNT(B2:AE2)&gt;1,STDEV(B2:AE2),"?")</f>
        <v>4.9515460182668711</v>
      </c>
    </row>
    <row r="3" spans="1:41" x14ac:dyDescent="0.3">
      <c r="A3" s="95" t="s">
        <v>68</v>
      </c>
      <c r="B3" s="94">
        <v>97.6</v>
      </c>
      <c r="C3" s="93">
        <v>101.1</v>
      </c>
      <c r="D3" s="93">
        <v>87.7</v>
      </c>
      <c r="E3" s="93">
        <v>85.6</v>
      </c>
      <c r="F3" s="93">
        <v>84.6</v>
      </c>
      <c r="G3" s="93">
        <v>84.7</v>
      </c>
      <c r="H3" s="93">
        <v>87.3</v>
      </c>
      <c r="I3" s="93">
        <v>90.6</v>
      </c>
      <c r="J3" s="93">
        <v>90.7</v>
      </c>
      <c r="K3" s="92">
        <v>90.3</v>
      </c>
      <c r="L3" s="92">
        <v>90</v>
      </c>
      <c r="M3" s="92">
        <v>85.2</v>
      </c>
      <c r="N3" s="92">
        <v>91.1</v>
      </c>
      <c r="O3" s="92">
        <v>93.2</v>
      </c>
      <c r="P3" s="92">
        <v>92.3</v>
      </c>
      <c r="Q3" s="92">
        <v>99.9</v>
      </c>
      <c r="R3" s="92">
        <v>92.7</v>
      </c>
      <c r="S3" s="92">
        <v>91.5</v>
      </c>
      <c r="T3" s="92">
        <v>92.8</v>
      </c>
      <c r="U3" s="92">
        <v>94.1</v>
      </c>
      <c r="V3" s="92">
        <v>96.7</v>
      </c>
      <c r="W3" s="92">
        <v>95.4</v>
      </c>
      <c r="X3" s="92">
        <v>94.3</v>
      </c>
      <c r="Y3" s="92">
        <v>92.7</v>
      </c>
      <c r="Z3" s="92"/>
      <c r="AA3" s="92"/>
      <c r="AB3" s="92"/>
      <c r="AC3" s="92"/>
      <c r="AD3" s="92"/>
      <c r="AE3" s="91"/>
      <c r="AG3" s="17" t="str">
        <f>A3</f>
        <v>Egg full diameter</v>
      </c>
      <c r="AH3" s="15">
        <f>COUNTA(B3:AE3)</f>
        <v>24</v>
      </c>
      <c r="AI3" s="39">
        <f>IF(SUM(B3:AE3)&gt;0,MIN(B3:AE3),"")</f>
        <v>84.6</v>
      </c>
      <c r="AJ3" s="13" t="str">
        <f t="shared" si="0"/>
        <v>–</v>
      </c>
      <c r="AK3" s="40">
        <f>IF(SUM(B3:AE3)&gt;0,MAX(B3:AE3),"")</f>
        <v>101.1</v>
      </c>
      <c r="AL3" s="13">
        <f>IF(SUM(B3:AE3)&gt;0,AVERAGE(B3:AE3),"?")</f>
        <v>91.754166666666663</v>
      </c>
      <c r="AM3" s="13">
        <f>IF(COUNT(B3:AE3)&gt;1,STDEV(B3:AE3),"?")</f>
        <v>4.515960022800936</v>
      </c>
    </row>
    <row r="4" spans="1:41" x14ac:dyDescent="0.3">
      <c r="A4" s="88" t="s">
        <v>69</v>
      </c>
      <c r="B4" s="72">
        <v>3.9</v>
      </c>
      <c r="C4" s="71">
        <v>3.6</v>
      </c>
      <c r="D4" s="71">
        <v>4.8</v>
      </c>
      <c r="E4" s="71">
        <v>3.8</v>
      </c>
      <c r="F4" s="71">
        <v>3.6</v>
      </c>
      <c r="G4" s="71">
        <v>4.3</v>
      </c>
      <c r="H4" s="71">
        <v>4.0999999999999996</v>
      </c>
      <c r="I4" s="71">
        <v>3.8</v>
      </c>
      <c r="J4" s="71">
        <v>3.6</v>
      </c>
      <c r="K4" s="70">
        <v>3.6</v>
      </c>
      <c r="L4" s="70">
        <v>4</v>
      </c>
      <c r="M4" s="70">
        <v>4.0999999999999996</v>
      </c>
      <c r="N4" s="70">
        <v>4.4000000000000004</v>
      </c>
      <c r="O4" s="70">
        <v>3.6</v>
      </c>
      <c r="P4" s="70">
        <v>3.8</v>
      </c>
      <c r="Q4" s="70">
        <v>4.2</v>
      </c>
      <c r="R4" s="70">
        <v>3.2</v>
      </c>
      <c r="S4" s="70">
        <v>3.9</v>
      </c>
      <c r="T4" s="70">
        <v>3.8</v>
      </c>
      <c r="U4" s="70">
        <v>4.5</v>
      </c>
      <c r="V4" s="70">
        <v>3.6</v>
      </c>
      <c r="W4" s="70">
        <v>4.2</v>
      </c>
      <c r="X4" s="70">
        <v>4.4000000000000004</v>
      </c>
      <c r="Y4" s="70">
        <v>3.9</v>
      </c>
      <c r="Z4" s="70"/>
      <c r="AA4" s="70"/>
      <c r="AB4" s="70"/>
      <c r="AC4" s="70"/>
      <c r="AD4" s="70"/>
      <c r="AE4" s="87"/>
      <c r="AG4" s="17" t="str">
        <f>A4</f>
        <v>Process height</v>
      </c>
      <c r="AH4" s="15">
        <f>COUNTA(B4:AE6)</f>
        <v>72</v>
      </c>
      <c r="AI4" s="39">
        <f>IF(SUM(B4:AE6)&gt;0,MIN(B4:AE6),"")</f>
        <v>3.2</v>
      </c>
      <c r="AJ4" s="13" t="str">
        <f t="shared" si="0"/>
        <v>–</v>
      </c>
      <c r="AK4" s="40">
        <f>IF(SUM(B4:AE6)&gt;0,MAX(B4:AE6),"")</f>
        <v>4.9000000000000004</v>
      </c>
      <c r="AL4" s="13">
        <f>IF(SUM(B4:AE6)&gt;0,AVERAGE(B4:AE6),"?")</f>
        <v>3.9958333333333322</v>
      </c>
      <c r="AM4" s="13">
        <f>IF(COUNT(B4:AE6)&gt;1,STDEV(B4:AE6),"?")</f>
        <v>0.36286710406327499</v>
      </c>
    </row>
    <row r="5" spans="1:41" x14ac:dyDescent="0.3">
      <c r="A5" s="68"/>
      <c r="B5" s="67">
        <v>4.0999999999999996</v>
      </c>
      <c r="C5" s="66">
        <v>3.3</v>
      </c>
      <c r="D5" s="66">
        <v>4.9000000000000004</v>
      </c>
      <c r="E5" s="66">
        <v>4</v>
      </c>
      <c r="F5" s="66">
        <v>4.2</v>
      </c>
      <c r="G5" s="66">
        <v>4.5</v>
      </c>
      <c r="H5" s="66">
        <v>4.4000000000000004</v>
      </c>
      <c r="I5" s="66">
        <v>3.8</v>
      </c>
      <c r="J5" s="66">
        <v>3.7</v>
      </c>
      <c r="K5" s="65">
        <v>3.9</v>
      </c>
      <c r="L5" s="65">
        <v>4</v>
      </c>
      <c r="M5" s="65">
        <v>3.8</v>
      </c>
      <c r="N5" s="65">
        <v>4.8</v>
      </c>
      <c r="O5" s="65">
        <v>3.6</v>
      </c>
      <c r="P5" s="65">
        <v>4.0999999999999996</v>
      </c>
      <c r="Q5" s="65">
        <v>4.0999999999999996</v>
      </c>
      <c r="R5" s="65">
        <v>3.5</v>
      </c>
      <c r="S5" s="65">
        <v>4.0999999999999996</v>
      </c>
      <c r="T5" s="65">
        <v>4.2</v>
      </c>
      <c r="U5" s="65">
        <v>4.2</v>
      </c>
      <c r="V5" s="65">
        <v>3.7</v>
      </c>
      <c r="W5" s="65">
        <v>4.7</v>
      </c>
      <c r="X5" s="65">
        <v>4.0999999999999996</v>
      </c>
      <c r="Y5" s="65">
        <v>3.7</v>
      </c>
      <c r="Z5" s="65"/>
      <c r="AA5" s="65"/>
      <c r="AB5" s="65"/>
      <c r="AC5" s="65"/>
      <c r="AD5" s="65"/>
      <c r="AE5" s="90"/>
      <c r="AG5" s="17" t="str">
        <f>A7</f>
        <v>Process base width</v>
      </c>
      <c r="AH5" s="15">
        <f>COUNTA(B7:AE9)</f>
        <v>72</v>
      </c>
      <c r="AI5" s="39">
        <f>IF(SUM(B7:AE9)&gt;0,MIN(B7:AE9),"")</f>
        <v>3.1</v>
      </c>
      <c r="AJ5" s="13" t="str">
        <f t="shared" si="0"/>
        <v>–</v>
      </c>
      <c r="AK5" s="40">
        <f>IF(SUM(B7:AE9)&gt;0,MAX(B7:AE9),"")</f>
        <v>5.2</v>
      </c>
      <c r="AL5" s="13">
        <f>IF(SUM(B7:AE9)&gt;0,AVERAGE(B7:AE9),"?")</f>
        <v>3.823611111111112</v>
      </c>
      <c r="AM5" s="13">
        <f>IF(COUNT(B7:AE9)&gt;1,STDEV(B7:AE9),"?")</f>
        <v>0.38620327988758846</v>
      </c>
      <c r="AO5" s="50"/>
    </row>
    <row r="6" spans="1:41" ht="14.4" thickBot="1" x14ac:dyDescent="0.35">
      <c r="A6" s="63"/>
      <c r="B6" s="62">
        <v>4.0999999999999996</v>
      </c>
      <c r="C6" s="61">
        <v>3.4</v>
      </c>
      <c r="D6" s="61">
        <v>4.4000000000000004</v>
      </c>
      <c r="E6" s="61">
        <v>3.8</v>
      </c>
      <c r="F6" s="61">
        <v>4.0999999999999996</v>
      </c>
      <c r="G6" s="61">
        <v>4.2</v>
      </c>
      <c r="H6" s="61">
        <v>4.4000000000000004</v>
      </c>
      <c r="I6" s="61">
        <v>3.6</v>
      </c>
      <c r="J6" s="61">
        <v>4.0999999999999996</v>
      </c>
      <c r="K6" s="60">
        <v>4.0999999999999996</v>
      </c>
      <c r="L6" s="60">
        <v>4.4000000000000004</v>
      </c>
      <c r="M6" s="60">
        <v>3.2</v>
      </c>
      <c r="N6" s="60">
        <v>3.9</v>
      </c>
      <c r="O6" s="60">
        <v>4</v>
      </c>
      <c r="P6" s="60">
        <v>4.2</v>
      </c>
      <c r="Q6" s="60">
        <v>4.5</v>
      </c>
      <c r="R6" s="60">
        <v>3.8</v>
      </c>
      <c r="S6" s="60">
        <v>3.7</v>
      </c>
      <c r="T6" s="60">
        <v>4.2</v>
      </c>
      <c r="U6" s="60">
        <v>3.8</v>
      </c>
      <c r="V6" s="60">
        <v>3.9</v>
      </c>
      <c r="W6" s="60">
        <v>3.7</v>
      </c>
      <c r="X6" s="60">
        <v>4</v>
      </c>
      <c r="Y6" s="60">
        <v>4.0999999999999996</v>
      </c>
      <c r="Z6" s="60"/>
      <c r="AA6" s="60"/>
      <c r="AB6" s="60"/>
      <c r="AC6" s="60"/>
      <c r="AD6" s="60"/>
      <c r="AE6" s="89"/>
      <c r="AG6" s="17" t="str">
        <f>A10</f>
        <v>Process base/height ratio</v>
      </c>
      <c r="AH6" s="15">
        <f>COUNT(B10:AE12)</f>
        <v>72</v>
      </c>
      <c r="AI6" s="22">
        <f>IF(SUM(B10:AE12)&gt;0,MIN(B10:AE12),"")</f>
        <v>0.73469387755102034</v>
      </c>
      <c r="AJ6" s="13" t="str">
        <f t="shared" si="0"/>
        <v>–</v>
      </c>
      <c r="AK6" s="23">
        <f>IF(SUM(B10:AE12)&gt;0,MAX(B10:AE12),"")</f>
        <v>1.3939393939393938</v>
      </c>
      <c r="AL6" s="21">
        <f>IF(SUM(B10:AE12)&gt;0,AVERAGE(B10:AE12),"?")</f>
        <v>0.96223432659966612</v>
      </c>
      <c r="AM6" s="21">
        <f>IF(COUNT(B10:AE12)&gt;1,STDEV(B10:AE12),"?")</f>
        <v>0.11286698911812673</v>
      </c>
    </row>
    <row r="7" spans="1:41" x14ac:dyDescent="0.3">
      <c r="A7" s="88" t="s">
        <v>70</v>
      </c>
      <c r="B7" s="72">
        <v>4.2</v>
      </c>
      <c r="C7" s="71">
        <v>4.0999999999999996</v>
      </c>
      <c r="D7" s="71">
        <v>3.8</v>
      </c>
      <c r="E7" s="71">
        <v>3.7</v>
      </c>
      <c r="F7" s="71">
        <v>4.3</v>
      </c>
      <c r="G7" s="71">
        <v>4.5999999999999996</v>
      </c>
      <c r="H7" s="71">
        <v>3.7</v>
      </c>
      <c r="I7" s="71">
        <v>3.6</v>
      </c>
      <c r="J7" s="71">
        <v>3.4</v>
      </c>
      <c r="K7" s="70">
        <v>3.6</v>
      </c>
      <c r="L7" s="70">
        <v>4</v>
      </c>
      <c r="M7" s="70">
        <v>3.2</v>
      </c>
      <c r="N7" s="70">
        <v>4.0999999999999996</v>
      </c>
      <c r="O7" s="70">
        <v>3.1</v>
      </c>
      <c r="P7" s="70">
        <v>3.5</v>
      </c>
      <c r="Q7" s="70">
        <v>4</v>
      </c>
      <c r="R7" s="70">
        <v>3.2</v>
      </c>
      <c r="S7" s="70">
        <v>3.5</v>
      </c>
      <c r="T7" s="70">
        <v>3.8</v>
      </c>
      <c r="U7" s="70">
        <v>3.8</v>
      </c>
      <c r="V7" s="70">
        <v>3.2</v>
      </c>
      <c r="W7" s="70">
        <v>4</v>
      </c>
      <c r="X7" s="70">
        <v>3.9</v>
      </c>
      <c r="Y7" s="70">
        <v>3.2</v>
      </c>
      <c r="Z7" s="70"/>
      <c r="AA7" s="70"/>
      <c r="AB7" s="70"/>
      <c r="AC7" s="70"/>
      <c r="AD7" s="70"/>
      <c r="AE7" s="87"/>
      <c r="AG7" s="17" t="str">
        <f>A13</f>
        <v>Inter-process distance</v>
      </c>
      <c r="AH7" s="15">
        <f>COUNTA(B13:AE15)</f>
        <v>72</v>
      </c>
      <c r="AI7" s="39">
        <f>IF(SUM(B13:AE15)&gt;0,MIN(B13:AE15),"")</f>
        <v>2</v>
      </c>
      <c r="AJ7" s="13" t="str">
        <f t="shared" si="0"/>
        <v>–</v>
      </c>
      <c r="AK7" s="40">
        <f>IF(SUM(B13:AE15)&gt;0,MAX(B13:AE15),"")</f>
        <v>4.8</v>
      </c>
      <c r="AL7" s="13">
        <f>IF(SUM(B13:AE15)&gt;0,AVERAGE(B13:AE15),"?")</f>
        <v>2.8041666666666658</v>
      </c>
      <c r="AM7" s="13">
        <f>IF(COUNT(B13:AE15)&gt;1,STDEV(B13:AE15),"?")</f>
        <v>0.49145873696664749</v>
      </c>
    </row>
    <row r="8" spans="1:41" ht="14.4" thickBot="1" x14ac:dyDescent="0.35">
      <c r="A8" s="68"/>
      <c r="B8" s="67">
        <v>4.3</v>
      </c>
      <c r="C8" s="66">
        <v>4.5999999999999996</v>
      </c>
      <c r="D8" s="66">
        <v>3.6</v>
      </c>
      <c r="E8" s="66">
        <v>4.0999999999999996</v>
      </c>
      <c r="F8" s="66">
        <v>3.6</v>
      </c>
      <c r="G8" s="66">
        <v>5.2</v>
      </c>
      <c r="H8" s="66">
        <v>3.5</v>
      </c>
      <c r="I8" s="66">
        <v>3.7</v>
      </c>
      <c r="J8" s="66">
        <v>3.7</v>
      </c>
      <c r="K8" s="65">
        <v>3.6</v>
      </c>
      <c r="L8" s="65">
        <v>3.5</v>
      </c>
      <c r="M8" s="65">
        <v>3.8</v>
      </c>
      <c r="N8" s="65">
        <v>4.3</v>
      </c>
      <c r="O8" s="65">
        <v>3.6</v>
      </c>
      <c r="P8" s="65">
        <v>4</v>
      </c>
      <c r="Q8" s="65">
        <v>3.8</v>
      </c>
      <c r="R8" s="65">
        <v>3.3</v>
      </c>
      <c r="S8" s="65">
        <v>3.8</v>
      </c>
      <c r="T8" s="65">
        <v>3.8</v>
      </c>
      <c r="U8" s="65">
        <v>3.9</v>
      </c>
      <c r="V8" s="65">
        <v>3.3</v>
      </c>
      <c r="W8" s="65">
        <v>4.0999999999999996</v>
      </c>
      <c r="X8" s="65">
        <v>3.9</v>
      </c>
      <c r="Y8" s="65">
        <v>4</v>
      </c>
      <c r="Z8" s="65"/>
      <c r="AA8" s="65"/>
      <c r="AB8" s="65"/>
      <c r="AC8" s="65"/>
      <c r="AD8" s="65"/>
      <c r="AE8" s="64"/>
      <c r="AF8" s="58"/>
      <c r="AG8" s="86" t="str">
        <f>A16</f>
        <v>Number of processes on the egg circumference</v>
      </c>
      <c r="AH8" s="85">
        <f>COUNTA(B16:AE16)</f>
        <v>24</v>
      </c>
      <c r="AI8" s="84">
        <f>IF(SUM(B16:AE16)&gt;0,MIN(B16:AE16),"")</f>
        <v>34</v>
      </c>
      <c r="AJ8" s="46" t="str">
        <f t="shared" si="0"/>
        <v>–</v>
      </c>
      <c r="AK8" s="83">
        <f>IF(SUM(B16:AE16)&gt;0,MAX(B16:AE16),"")</f>
        <v>38</v>
      </c>
      <c r="AL8" s="46">
        <f>IF(SUM(B16:AE16)&gt;0,AVERAGE(B16:AE16),"?")</f>
        <v>36.666666666666664</v>
      </c>
      <c r="AM8" s="46">
        <f>IF(COUNT(B16:AE16)&gt;1,STDEV(B16:AE16),"?")</f>
        <v>1.0072203103706701</v>
      </c>
    </row>
    <row r="9" spans="1:41" ht="14.4" thickBot="1" x14ac:dyDescent="0.35">
      <c r="A9" s="63"/>
      <c r="B9" s="62">
        <v>4.0999999999999996</v>
      </c>
      <c r="C9" s="61">
        <v>4.3</v>
      </c>
      <c r="D9" s="61">
        <v>4</v>
      </c>
      <c r="E9" s="61">
        <v>3.2</v>
      </c>
      <c r="F9" s="61">
        <v>3.8</v>
      </c>
      <c r="G9" s="61">
        <v>4.7</v>
      </c>
      <c r="H9" s="61">
        <v>3.7</v>
      </c>
      <c r="I9" s="61">
        <v>3.6</v>
      </c>
      <c r="J9" s="61">
        <v>3.5</v>
      </c>
      <c r="K9" s="60">
        <v>4.0999999999999996</v>
      </c>
      <c r="L9" s="60">
        <v>4</v>
      </c>
      <c r="M9" s="60">
        <v>3.7</v>
      </c>
      <c r="N9" s="60">
        <v>4</v>
      </c>
      <c r="O9" s="60">
        <v>3.7</v>
      </c>
      <c r="P9" s="60">
        <v>4</v>
      </c>
      <c r="Q9" s="60">
        <v>3.9</v>
      </c>
      <c r="R9" s="60">
        <v>3.3</v>
      </c>
      <c r="S9" s="60">
        <v>3.9</v>
      </c>
      <c r="T9" s="60">
        <v>3.9</v>
      </c>
      <c r="U9" s="60">
        <v>4.0999999999999996</v>
      </c>
      <c r="V9" s="60">
        <v>3.3</v>
      </c>
      <c r="W9" s="60">
        <v>4</v>
      </c>
      <c r="X9" s="60">
        <v>4</v>
      </c>
      <c r="Y9" s="60">
        <v>4</v>
      </c>
      <c r="Z9" s="60"/>
      <c r="AA9" s="60"/>
      <c r="AB9" s="60"/>
      <c r="AC9" s="60"/>
      <c r="AD9" s="60"/>
      <c r="AE9" s="59"/>
      <c r="AF9" s="58"/>
    </row>
    <row r="10" spans="1:41" x14ac:dyDescent="0.3">
      <c r="A10" s="73" t="s">
        <v>71</v>
      </c>
      <c r="B10" s="82">
        <f t="shared" ref="B10:O10" si="1">IF(AND((B7&gt;0),(B4&gt;0)),(B7/B4),"")</f>
        <v>1.0769230769230771</v>
      </c>
      <c r="C10" s="81">
        <f t="shared" si="1"/>
        <v>1.1388888888888888</v>
      </c>
      <c r="D10" s="81">
        <f t="shared" si="1"/>
        <v>0.79166666666666663</v>
      </c>
      <c r="E10" s="81">
        <f t="shared" si="1"/>
        <v>0.97368421052631593</v>
      </c>
      <c r="F10" s="81">
        <f t="shared" si="1"/>
        <v>1.1944444444444444</v>
      </c>
      <c r="G10" s="81">
        <f t="shared" si="1"/>
        <v>1.069767441860465</v>
      </c>
      <c r="H10" s="81">
        <f t="shared" si="1"/>
        <v>0.90243902439024404</v>
      </c>
      <c r="I10" s="81">
        <f t="shared" si="1"/>
        <v>0.94736842105263164</v>
      </c>
      <c r="J10" s="81">
        <f t="shared" si="1"/>
        <v>0.94444444444444442</v>
      </c>
      <c r="K10" s="81">
        <f t="shared" si="1"/>
        <v>1</v>
      </c>
      <c r="L10" s="81">
        <f t="shared" si="1"/>
        <v>1</v>
      </c>
      <c r="M10" s="81">
        <f t="shared" si="1"/>
        <v>0.78048780487804892</v>
      </c>
      <c r="N10" s="81">
        <f t="shared" si="1"/>
        <v>0.93181818181818166</v>
      </c>
      <c r="O10" s="81">
        <f t="shared" si="1"/>
        <v>0.86111111111111116</v>
      </c>
      <c r="P10" s="81">
        <f t="shared" ref="P10:AD10" si="2">IF(AND((P7&gt;0),(P4&gt;0)),(P7/P4),"")</f>
        <v>0.92105263157894746</v>
      </c>
      <c r="Q10" s="81">
        <f t="shared" si="2"/>
        <v>0.95238095238095233</v>
      </c>
      <c r="R10" s="81">
        <f t="shared" si="2"/>
        <v>1</v>
      </c>
      <c r="S10" s="81">
        <f t="shared" si="2"/>
        <v>0.89743589743589747</v>
      </c>
      <c r="T10" s="81">
        <f t="shared" si="2"/>
        <v>1</v>
      </c>
      <c r="U10" s="81">
        <f t="shared" si="2"/>
        <v>0.84444444444444444</v>
      </c>
      <c r="V10" s="81">
        <f t="shared" si="2"/>
        <v>0.88888888888888895</v>
      </c>
      <c r="W10" s="81">
        <f t="shared" si="2"/>
        <v>0.95238095238095233</v>
      </c>
      <c r="X10" s="81">
        <f t="shared" si="2"/>
        <v>0.88636363636363624</v>
      </c>
      <c r="Y10" s="81">
        <f t="shared" si="2"/>
        <v>0.8205128205128206</v>
      </c>
      <c r="Z10" s="81" t="str">
        <f t="shared" si="2"/>
        <v/>
      </c>
      <c r="AA10" s="81" t="str">
        <f t="shared" si="2"/>
        <v/>
      </c>
      <c r="AB10" s="81" t="str">
        <f t="shared" si="2"/>
        <v/>
      </c>
      <c r="AC10" s="81" t="str">
        <f t="shared" si="2"/>
        <v/>
      </c>
      <c r="AD10" s="81" t="str">
        <f t="shared" si="2"/>
        <v/>
      </c>
      <c r="AE10" s="80" t="str">
        <f>IF(AND((AE7&gt;0),(AE4&gt;0)),(AE7/AE4),"")</f>
        <v/>
      </c>
      <c r="AF10" s="58"/>
    </row>
    <row r="11" spans="1:41" x14ac:dyDescent="0.3">
      <c r="A11" s="68"/>
      <c r="B11" s="79">
        <f t="shared" ref="B11:O11" si="3">IF(AND((B8&gt;0),(B5&gt;0)),(B8/B5),"")</f>
        <v>1.0487804878048781</v>
      </c>
      <c r="C11" s="78">
        <f t="shared" si="3"/>
        <v>1.3939393939393938</v>
      </c>
      <c r="D11" s="78">
        <f t="shared" si="3"/>
        <v>0.73469387755102034</v>
      </c>
      <c r="E11" s="78">
        <f t="shared" si="3"/>
        <v>1.0249999999999999</v>
      </c>
      <c r="F11" s="78">
        <f t="shared" si="3"/>
        <v>0.8571428571428571</v>
      </c>
      <c r="G11" s="78">
        <f t="shared" si="3"/>
        <v>1.1555555555555557</v>
      </c>
      <c r="H11" s="78">
        <f t="shared" si="3"/>
        <v>0.79545454545454541</v>
      </c>
      <c r="I11" s="78">
        <f t="shared" si="3"/>
        <v>0.97368421052631593</v>
      </c>
      <c r="J11" s="78">
        <f t="shared" si="3"/>
        <v>1</v>
      </c>
      <c r="K11" s="78">
        <f t="shared" si="3"/>
        <v>0.92307692307692313</v>
      </c>
      <c r="L11" s="78">
        <f t="shared" si="3"/>
        <v>0.875</v>
      </c>
      <c r="M11" s="78">
        <f t="shared" si="3"/>
        <v>1</v>
      </c>
      <c r="N11" s="78">
        <f t="shared" si="3"/>
        <v>0.89583333333333337</v>
      </c>
      <c r="O11" s="78">
        <f t="shared" si="3"/>
        <v>1</v>
      </c>
      <c r="P11" s="78">
        <f t="shared" ref="P11:AD11" si="4">IF(AND((P8&gt;0),(P5&gt;0)),(P8/P5),"")</f>
        <v>0.97560975609756106</v>
      </c>
      <c r="Q11" s="78">
        <f t="shared" si="4"/>
        <v>0.92682926829268297</v>
      </c>
      <c r="R11" s="78">
        <f t="shared" si="4"/>
        <v>0.94285714285714284</v>
      </c>
      <c r="S11" s="78">
        <f t="shared" si="4"/>
        <v>0.92682926829268297</v>
      </c>
      <c r="T11" s="78">
        <f t="shared" si="4"/>
        <v>0.90476190476190466</v>
      </c>
      <c r="U11" s="78">
        <f t="shared" si="4"/>
        <v>0.92857142857142849</v>
      </c>
      <c r="V11" s="78">
        <f t="shared" si="4"/>
        <v>0.89189189189189177</v>
      </c>
      <c r="W11" s="78">
        <f t="shared" si="4"/>
        <v>0.87234042553191482</v>
      </c>
      <c r="X11" s="78">
        <f t="shared" si="4"/>
        <v>0.95121951219512202</v>
      </c>
      <c r="Y11" s="78">
        <f t="shared" si="4"/>
        <v>1.0810810810810809</v>
      </c>
      <c r="Z11" s="78" t="str">
        <f t="shared" si="4"/>
        <v/>
      </c>
      <c r="AA11" s="78" t="str">
        <f t="shared" si="4"/>
        <v/>
      </c>
      <c r="AB11" s="78" t="str">
        <f t="shared" si="4"/>
        <v/>
      </c>
      <c r="AC11" s="78" t="str">
        <f t="shared" si="4"/>
        <v/>
      </c>
      <c r="AD11" s="78" t="str">
        <f t="shared" si="4"/>
        <v/>
      </c>
      <c r="AE11" s="77" t="str">
        <f>IF(AND((AE8&gt;0),(AE5&gt;0)),(AE8/AE5),"")</f>
        <v/>
      </c>
      <c r="AF11" s="58"/>
    </row>
    <row r="12" spans="1:41" ht="14.4" thickBot="1" x14ac:dyDescent="0.35">
      <c r="A12" s="63"/>
      <c r="B12" s="76">
        <f t="shared" ref="B12:O12" si="5">IF(AND((B9&gt;0),(B6&gt;0)),(B9/B6),"")</f>
        <v>1</v>
      </c>
      <c r="C12" s="75">
        <f t="shared" si="5"/>
        <v>1.2647058823529411</v>
      </c>
      <c r="D12" s="75">
        <f t="shared" si="5"/>
        <v>0.90909090909090906</v>
      </c>
      <c r="E12" s="75">
        <f t="shared" si="5"/>
        <v>0.8421052631578948</v>
      </c>
      <c r="F12" s="75">
        <f t="shared" si="5"/>
        <v>0.92682926829268297</v>
      </c>
      <c r="G12" s="75">
        <f t="shared" si="5"/>
        <v>1.1190476190476191</v>
      </c>
      <c r="H12" s="75">
        <f t="shared" si="5"/>
        <v>0.84090909090909083</v>
      </c>
      <c r="I12" s="75">
        <f t="shared" si="5"/>
        <v>1</v>
      </c>
      <c r="J12" s="75">
        <f t="shared" si="5"/>
        <v>0.85365853658536595</v>
      </c>
      <c r="K12" s="75">
        <f t="shared" si="5"/>
        <v>1</v>
      </c>
      <c r="L12" s="75">
        <f t="shared" si="5"/>
        <v>0.90909090909090906</v>
      </c>
      <c r="M12" s="75">
        <f t="shared" si="5"/>
        <v>1.15625</v>
      </c>
      <c r="N12" s="75">
        <f t="shared" si="5"/>
        <v>1.0256410256410258</v>
      </c>
      <c r="O12" s="75">
        <f t="shared" si="5"/>
        <v>0.92500000000000004</v>
      </c>
      <c r="P12" s="75">
        <f t="shared" ref="P12:AD12" si="6">IF(AND((P9&gt;0),(P6&gt;0)),(P9/P6),"")</f>
        <v>0.95238095238095233</v>
      </c>
      <c r="Q12" s="75">
        <f t="shared" si="6"/>
        <v>0.8666666666666667</v>
      </c>
      <c r="R12" s="75">
        <f t="shared" si="6"/>
        <v>0.86842105263157898</v>
      </c>
      <c r="S12" s="75">
        <f t="shared" si="6"/>
        <v>1.0540540540540539</v>
      </c>
      <c r="T12" s="75">
        <f t="shared" si="6"/>
        <v>0.92857142857142849</v>
      </c>
      <c r="U12" s="75">
        <f t="shared" si="6"/>
        <v>1.0789473684210527</v>
      </c>
      <c r="V12" s="75">
        <f t="shared" si="6"/>
        <v>0.84615384615384615</v>
      </c>
      <c r="W12" s="75">
        <f t="shared" si="6"/>
        <v>1.0810810810810809</v>
      </c>
      <c r="X12" s="75">
        <f t="shared" si="6"/>
        <v>1</v>
      </c>
      <c r="Y12" s="75">
        <f t="shared" si="6"/>
        <v>0.97560975609756106</v>
      </c>
      <c r="Z12" s="75" t="str">
        <f t="shared" si="6"/>
        <v/>
      </c>
      <c r="AA12" s="75" t="str">
        <f t="shared" si="6"/>
        <v/>
      </c>
      <c r="AB12" s="75" t="str">
        <f t="shared" si="6"/>
        <v/>
      </c>
      <c r="AC12" s="75" t="str">
        <f t="shared" si="6"/>
        <v/>
      </c>
      <c r="AD12" s="75" t="str">
        <f t="shared" si="6"/>
        <v/>
      </c>
      <c r="AE12" s="74" t="str">
        <f>IF(AND((AE9&gt;0),(AE6&gt;0)),(AE9/AE6),"")</f>
        <v/>
      </c>
      <c r="AF12" s="58"/>
      <c r="AG12" s="57"/>
      <c r="AH12" s="57"/>
      <c r="AI12" s="2"/>
      <c r="AJ12" s="2"/>
    </row>
    <row r="13" spans="1:41" x14ac:dyDescent="0.3">
      <c r="A13" s="73" t="s">
        <v>72</v>
      </c>
      <c r="B13" s="72">
        <v>3</v>
      </c>
      <c r="C13" s="71">
        <v>2.6</v>
      </c>
      <c r="D13" s="71">
        <v>2.2999999999999998</v>
      </c>
      <c r="E13" s="71">
        <v>2.4</v>
      </c>
      <c r="F13" s="71">
        <v>2.9</v>
      </c>
      <c r="G13" s="71">
        <v>3.1</v>
      </c>
      <c r="H13" s="71">
        <v>3.3</v>
      </c>
      <c r="I13" s="71">
        <v>3.2</v>
      </c>
      <c r="J13" s="71">
        <v>2.5</v>
      </c>
      <c r="K13" s="70">
        <v>3.1</v>
      </c>
      <c r="L13" s="70">
        <v>2.6</v>
      </c>
      <c r="M13" s="70">
        <v>2.2000000000000002</v>
      </c>
      <c r="N13" s="70">
        <v>2.5</v>
      </c>
      <c r="O13" s="70">
        <v>2.1</v>
      </c>
      <c r="P13" s="70">
        <v>2.7</v>
      </c>
      <c r="Q13" s="70">
        <v>2.5</v>
      </c>
      <c r="R13" s="70">
        <v>2.1</v>
      </c>
      <c r="S13" s="70">
        <v>2.7</v>
      </c>
      <c r="T13" s="70">
        <v>2.9</v>
      </c>
      <c r="U13" s="70">
        <v>3.5</v>
      </c>
      <c r="V13" s="70">
        <v>2.6</v>
      </c>
      <c r="W13" s="70">
        <v>3.1</v>
      </c>
      <c r="X13" s="70">
        <v>2.1</v>
      </c>
      <c r="Y13" s="70">
        <v>2.9</v>
      </c>
      <c r="Z13" s="70"/>
      <c r="AA13" s="70"/>
      <c r="AB13" s="70"/>
      <c r="AC13" s="70"/>
      <c r="AD13" s="70"/>
      <c r="AE13" s="69"/>
      <c r="AF13" s="58"/>
      <c r="AG13" s="57"/>
      <c r="AH13" s="57"/>
      <c r="AI13" s="2"/>
      <c r="AJ13" s="2"/>
    </row>
    <row r="14" spans="1:41" x14ac:dyDescent="0.3">
      <c r="A14" s="68"/>
      <c r="B14" s="67">
        <v>2.7</v>
      </c>
      <c r="C14" s="66">
        <v>2.9</v>
      </c>
      <c r="D14" s="66">
        <v>2.1</v>
      </c>
      <c r="E14" s="66">
        <v>2.1</v>
      </c>
      <c r="F14" s="66">
        <v>2.7</v>
      </c>
      <c r="G14" s="66">
        <v>3.3</v>
      </c>
      <c r="H14" s="66">
        <v>3</v>
      </c>
      <c r="I14" s="66">
        <v>3.2</v>
      </c>
      <c r="J14" s="66">
        <v>2.8</v>
      </c>
      <c r="K14" s="65">
        <v>3.2</v>
      </c>
      <c r="L14" s="65">
        <v>2.9</v>
      </c>
      <c r="M14" s="65">
        <v>3.1</v>
      </c>
      <c r="N14" s="65">
        <v>3.1</v>
      </c>
      <c r="O14" s="65">
        <v>2.2000000000000002</v>
      </c>
      <c r="P14" s="65">
        <v>3</v>
      </c>
      <c r="Q14" s="65">
        <v>3.2</v>
      </c>
      <c r="R14" s="65">
        <v>2.7</v>
      </c>
      <c r="S14" s="65">
        <v>3.1</v>
      </c>
      <c r="T14" s="65">
        <v>2.9</v>
      </c>
      <c r="U14" s="65">
        <v>3.1</v>
      </c>
      <c r="V14" s="65">
        <v>2</v>
      </c>
      <c r="W14" s="65">
        <v>2.1</v>
      </c>
      <c r="X14" s="65">
        <v>2.1</v>
      </c>
      <c r="Y14" s="65">
        <v>3.1</v>
      </c>
      <c r="Z14" s="65"/>
      <c r="AA14" s="65"/>
      <c r="AB14" s="65"/>
      <c r="AC14" s="65"/>
      <c r="AD14" s="65"/>
      <c r="AE14" s="64"/>
      <c r="AF14" s="58"/>
      <c r="AG14" s="57"/>
      <c r="AH14" s="57"/>
      <c r="AI14" s="2"/>
      <c r="AJ14" s="2"/>
    </row>
    <row r="15" spans="1:41" ht="14.4" thickBot="1" x14ac:dyDescent="0.35">
      <c r="A15" s="63"/>
      <c r="B15" s="62">
        <v>4.8</v>
      </c>
      <c r="C15" s="61">
        <v>2.2000000000000002</v>
      </c>
      <c r="D15" s="61">
        <v>3.5</v>
      </c>
      <c r="E15" s="61">
        <v>2.8</v>
      </c>
      <c r="F15" s="61">
        <v>2.5</v>
      </c>
      <c r="G15" s="61">
        <v>3.5</v>
      </c>
      <c r="H15" s="61">
        <v>3.2</v>
      </c>
      <c r="I15" s="61">
        <v>2.1</v>
      </c>
      <c r="J15" s="61">
        <v>3.2</v>
      </c>
      <c r="K15" s="60">
        <v>2.2000000000000002</v>
      </c>
      <c r="L15" s="60">
        <v>3.2</v>
      </c>
      <c r="M15" s="60">
        <v>2.9</v>
      </c>
      <c r="N15" s="60">
        <v>3</v>
      </c>
      <c r="O15" s="60">
        <v>3.2</v>
      </c>
      <c r="P15" s="60">
        <v>3.1</v>
      </c>
      <c r="Q15" s="60">
        <v>3.4</v>
      </c>
      <c r="R15" s="60">
        <v>3</v>
      </c>
      <c r="S15" s="60">
        <v>2.2000000000000002</v>
      </c>
      <c r="T15" s="60">
        <v>3.4</v>
      </c>
      <c r="U15" s="60">
        <v>2.2000000000000002</v>
      </c>
      <c r="V15" s="60">
        <v>3.1</v>
      </c>
      <c r="W15" s="60">
        <v>2.2999999999999998</v>
      </c>
      <c r="X15" s="60">
        <v>2.9</v>
      </c>
      <c r="Y15" s="60">
        <v>2.5</v>
      </c>
      <c r="Z15" s="60"/>
      <c r="AA15" s="60"/>
      <c r="AB15" s="60"/>
      <c r="AC15" s="60"/>
      <c r="AD15" s="60"/>
      <c r="AE15" s="59"/>
      <c r="AF15" s="58"/>
      <c r="AG15" s="50"/>
      <c r="AH15" s="50"/>
      <c r="AI15" s="50"/>
      <c r="AJ15" s="50"/>
    </row>
    <row r="16" spans="1:41" ht="14.4" thickBot="1" x14ac:dyDescent="0.35">
      <c r="A16" s="56" t="s">
        <v>73</v>
      </c>
      <c r="B16" s="55">
        <v>36</v>
      </c>
      <c r="C16" s="54">
        <v>38</v>
      </c>
      <c r="D16" s="54">
        <v>36</v>
      </c>
      <c r="E16" s="54">
        <v>37</v>
      </c>
      <c r="F16" s="54">
        <v>34</v>
      </c>
      <c r="G16" s="54">
        <v>36</v>
      </c>
      <c r="H16" s="54">
        <v>37</v>
      </c>
      <c r="I16" s="54">
        <v>35</v>
      </c>
      <c r="J16" s="54">
        <v>36</v>
      </c>
      <c r="K16" s="53">
        <v>38</v>
      </c>
      <c r="L16" s="53">
        <v>37</v>
      </c>
      <c r="M16" s="53">
        <v>36</v>
      </c>
      <c r="N16" s="53">
        <v>38</v>
      </c>
      <c r="O16" s="53">
        <v>37</v>
      </c>
      <c r="P16" s="53">
        <v>36</v>
      </c>
      <c r="Q16" s="53">
        <v>37</v>
      </c>
      <c r="R16" s="53">
        <v>36</v>
      </c>
      <c r="S16" s="53">
        <v>37</v>
      </c>
      <c r="T16" s="53">
        <v>36</v>
      </c>
      <c r="U16" s="53">
        <v>37</v>
      </c>
      <c r="V16" s="53">
        <v>37</v>
      </c>
      <c r="W16" s="53">
        <v>37</v>
      </c>
      <c r="X16" s="53">
        <v>38</v>
      </c>
      <c r="Y16" s="53">
        <v>38</v>
      </c>
      <c r="Z16" s="53"/>
      <c r="AA16" s="53"/>
      <c r="AB16" s="53"/>
      <c r="AC16" s="53"/>
      <c r="AD16" s="53"/>
      <c r="AE16" s="52"/>
      <c r="AF16" s="50"/>
    </row>
    <row r="17" spans="1:1" x14ac:dyDescent="0.25">
      <c r="A17" s="51"/>
    </row>
    <row r="27" spans="1:1" x14ac:dyDescent="0.25">
      <c r="A27" s="50"/>
    </row>
    <row r="28" spans="1:1" x14ac:dyDescent="0.25">
      <c r="A28" s="50"/>
    </row>
    <row r="30" spans="1:1" x14ac:dyDescent="0.25">
      <c r="A30" s="50"/>
    </row>
    <row r="31" spans="1:1" x14ac:dyDescent="0.3">
      <c r="A31" s="2"/>
    </row>
    <row r="32" spans="1:1" x14ac:dyDescent="0.3">
      <c r="A32" s="2"/>
    </row>
    <row r="33" spans="1:1" x14ac:dyDescent="0.25">
      <c r="A33" s="50"/>
    </row>
    <row r="34" spans="1:1" x14ac:dyDescent="0.25">
      <c r="A34" s="50"/>
    </row>
    <row r="35" spans="1:1" x14ac:dyDescent="0.3">
      <c r="A35" s="2"/>
    </row>
    <row r="36" spans="1:1" x14ac:dyDescent="0.25">
      <c r="A36" s="50"/>
    </row>
    <row r="37" spans="1:1" x14ac:dyDescent="0.25">
      <c r="A37" s="50"/>
    </row>
    <row r="38" spans="1:1" x14ac:dyDescent="0.3">
      <c r="A38" s="2"/>
    </row>
    <row r="39" spans="1:1" x14ac:dyDescent="0.25">
      <c r="A39" s="50"/>
    </row>
    <row r="40" spans="1:1" x14ac:dyDescent="0.25">
      <c r="A40" s="50"/>
    </row>
    <row r="41" spans="1:1" x14ac:dyDescent="0.25">
      <c r="A41" s="50"/>
    </row>
    <row r="42" spans="1:1" x14ac:dyDescent="0.3">
      <c r="A42"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J31"/>
  <sheetViews>
    <sheetView workbookViewId="0">
      <pane xSplit="3" ySplit="1" topLeftCell="D2" activePane="bottomRight" state="frozen"/>
      <selection pane="topRight" activeCell="C1" sqref="C1"/>
      <selection pane="bottomLeft" activeCell="A2" sqref="A2"/>
      <selection pane="bottomRight" activeCell="AV27" sqref="AV27"/>
    </sheetView>
  </sheetViews>
  <sheetFormatPr defaultColWidth="9.109375" defaultRowHeight="13.8" x14ac:dyDescent="0.25"/>
  <cols>
    <col min="1" max="1" width="16.88671875" style="155" customWidth="1"/>
    <col min="2" max="2" width="16.88671875" style="156" customWidth="1"/>
    <col min="3" max="3" width="9.109375" style="157"/>
    <col min="4" max="14" width="17" style="158" customWidth="1"/>
    <col min="15" max="15" width="17.5546875" style="158" customWidth="1"/>
    <col min="16" max="17" width="17" style="158" customWidth="1"/>
    <col min="18" max="18" width="17.5546875" style="158" customWidth="1"/>
    <col min="19" max="20" width="17" style="158" customWidth="1"/>
    <col min="21" max="21" width="17.5546875" style="158" customWidth="1"/>
    <col min="22" max="23" width="17" style="158" customWidth="1"/>
    <col min="24" max="24" width="17.5546875" style="158" customWidth="1"/>
    <col min="25" max="26" width="17" style="158" customWidth="1"/>
    <col min="27" max="27" width="17.5546875" style="158" customWidth="1"/>
    <col min="28" max="29" width="17" style="158" customWidth="1"/>
    <col min="30" max="30" width="17.5546875" style="158" customWidth="1"/>
    <col min="31" max="32" width="17" style="158" customWidth="1"/>
    <col min="33" max="33" width="17.5546875" style="158" customWidth="1"/>
    <col min="34" max="35" width="17" style="158" customWidth="1"/>
    <col min="36" max="36" width="17.5546875" style="158" customWidth="1"/>
    <col min="37" max="16384" width="9.109375" style="154"/>
  </cols>
  <sheetData>
    <row r="1" spans="1:36" s="148" customFormat="1" ht="27.6" x14ac:dyDescent="0.25">
      <c r="A1" s="144" t="s">
        <v>10</v>
      </c>
      <c r="B1" s="145" t="s">
        <v>12</v>
      </c>
      <c r="C1" s="146" t="s">
        <v>74</v>
      </c>
      <c r="D1" s="147" t="s">
        <v>30</v>
      </c>
      <c r="E1" s="147" t="s">
        <v>75</v>
      </c>
      <c r="F1" s="147" t="s">
        <v>76</v>
      </c>
      <c r="G1" s="147" t="s">
        <v>77</v>
      </c>
      <c r="H1" s="147" t="s">
        <v>78</v>
      </c>
      <c r="I1" s="147" t="s">
        <v>79</v>
      </c>
      <c r="J1" s="147" t="s">
        <v>80</v>
      </c>
      <c r="K1" s="147" t="s">
        <v>81</v>
      </c>
      <c r="L1" s="147" t="s">
        <v>82</v>
      </c>
      <c r="M1" s="147" t="s">
        <v>83</v>
      </c>
      <c r="N1" s="147" t="s">
        <v>84</v>
      </c>
      <c r="O1" s="180" t="s">
        <v>85</v>
      </c>
      <c r="P1" s="147" t="s">
        <v>86</v>
      </c>
      <c r="Q1" s="147" t="s">
        <v>87</v>
      </c>
      <c r="R1" s="180" t="s">
        <v>88</v>
      </c>
      <c r="S1" s="147" t="s">
        <v>89</v>
      </c>
      <c r="T1" s="147" t="s">
        <v>90</v>
      </c>
      <c r="U1" s="180" t="s">
        <v>91</v>
      </c>
      <c r="V1" s="147" t="s">
        <v>92</v>
      </c>
      <c r="W1" s="147" t="s">
        <v>93</v>
      </c>
      <c r="X1" s="180" t="s">
        <v>94</v>
      </c>
      <c r="Y1" s="147" t="s">
        <v>95</v>
      </c>
      <c r="Z1" s="147" t="s">
        <v>96</v>
      </c>
      <c r="AA1" s="180" t="s">
        <v>97</v>
      </c>
      <c r="AB1" s="147" t="s">
        <v>98</v>
      </c>
      <c r="AC1" s="147" t="s">
        <v>99</v>
      </c>
      <c r="AD1" s="180" t="s">
        <v>100</v>
      </c>
      <c r="AE1" s="147" t="s">
        <v>101</v>
      </c>
      <c r="AF1" s="147" t="s">
        <v>102</v>
      </c>
      <c r="AG1" s="180" t="s">
        <v>103</v>
      </c>
      <c r="AH1" s="147" t="s">
        <v>104</v>
      </c>
      <c r="AI1" s="147" t="s">
        <v>105</v>
      </c>
      <c r="AJ1" s="180" t="s">
        <v>106</v>
      </c>
    </row>
    <row r="2" spans="1:36" ht="13.65" customHeight="1" x14ac:dyDescent="0.25">
      <c r="A2" s="165" t="str">
        <f>'general info'!D2</f>
        <v>Dactylobiotus parthenogeneticus</v>
      </c>
      <c r="B2" s="166" t="str">
        <f>'general info'!D3</f>
        <v>PL.317</v>
      </c>
      <c r="C2" s="150" t="str">
        <f>animals!B1</f>
        <v>1 (HOL)</v>
      </c>
      <c r="D2" s="167">
        <f>IF(animals!B3&gt;0,animals!B3,"")</f>
        <v>596</v>
      </c>
      <c r="E2" s="152">
        <f>IF(animals!B5&gt;0,animals!B5,"")</f>
        <v>55.7</v>
      </c>
      <c r="F2" s="168">
        <f>IF(animals!B6&gt;0,animals!B6,"")</f>
        <v>39.700000000000003</v>
      </c>
      <c r="G2" s="168">
        <f>IF(animals!B7&gt;0,animals!B7,"")</f>
        <v>6.9</v>
      </c>
      <c r="H2" s="168">
        <f>IF(animals!B8&gt;0,animals!B8,"")</f>
        <v>4.7</v>
      </c>
      <c r="I2" s="169" t="str">
        <f>IF(animals!B9&gt;0,animals!B9,"")</f>
        <v/>
      </c>
      <c r="J2" s="170">
        <f>IF(animals!B11&gt;0,animals!B11,"")</f>
        <v>16.7</v>
      </c>
      <c r="K2" s="168">
        <f>IF(animals!B12&gt;0,animals!B12,"")</f>
        <v>8.8000000000000007</v>
      </c>
      <c r="L2" s="168">
        <f>IF(animals!B13&gt;0,animals!B13,"")</f>
        <v>28.1</v>
      </c>
      <c r="M2" s="152" t="str">
        <f>IF(animals!B15&gt;0,animals!B15,"")</f>
        <v/>
      </c>
      <c r="N2" s="152" t="str">
        <f>IF(animals!B16&gt;0,animals!B16,"")</f>
        <v/>
      </c>
      <c r="O2" s="168" t="str">
        <f>IF(animals!B17&gt;0,animals!B17,"")</f>
        <v/>
      </c>
      <c r="P2" s="168" t="str">
        <f>IF(animals!B18&gt;0,animals!B18,"")</f>
        <v/>
      </c>
      <c r="Q2" s="168" t="str">
        <f>IF(animals!B19&gt;0,animals!B19,"")</f>
        <v/>
      </c>
      <c r="R2" s="168" t="str">
        <f>IF(animals!B20&gt;0,animals!B20,"")</f>
        <v/>
      </c>
      <c r="S2" s="152" t="str">
        <f>IF(animals!B22&gt;0,animals!B22,"")</f>
        <v/>
      </c>
      <c r="T2" s="152" t="str">
        <f>IF(animals!B23&gt;0,animals!B23,"")</f>
        <v/>
      </c>
      <c r="U2" s="152" t="str">
        <f>IF(animals!B24&gt;0,animals!B24,"")</f>
        <v/>
      </c>
      <c r="V2" s="152" t="str">
        <f>IF(animals!B25&gt;0,animals!B25,"")</f>
        <v/>
      </c>
      <c r="W2" s="168" t="str">
        <f>IF(animals!B26&gt;0,animals!B26,"")</f>
        <v/>
      </c>
      <c r="X2" s="168" t="str">
        <f>IF(animals!B27&gt;0,animals!B27,"")</f>
        <v/>
      </c>
      <c r="Y2" s="152">
        <f>IF(animals!B29&gt;0,animals!B29,"")</f>
        <v>24.8</v>
      </c>
      <c r="Z2" s="152">
        <f>IF(animals!B30&gt;0,animals!B30,"")</f>
        <v>9.4</v>
      </c>
      <c r="AA2" s="152">
        <f>IF(animals!B31&gt;0,animals!B31,"")</f>
        <v>37.903225806451616</v>
      </c>
      <c r="AB2" s="152">
        <f>IF(animals!B32&gt;0,animals!B32,"")</f>
        <v>21.1</v>
      </c>
      <c r="AC2" s="152">
        <f>IF(animals!B33&gt;0,animals!B33,"")</f>
        <v>7.9</v>
      </c>
      <c r="AD2" s="152">
        <f>IF(animals!B34&gt;0,animals!B34,"")</f>
        <v>37.440758293838861</v>
      </c>
      <c r="AE2" s="152" t="str">
        <f>IF(animals!B36&gt;0,animals!B36,"")</f>
        <v/>
      </c>
      <c r="AF2" s="152" t="str">
        <f>IF(animals!B37&gt;0,animals!B37,"")</f>
        <v/>
      </c>
      <c r="AG2" s="152" t="str">
        <f>IF(animals!B38&gt;0,animals!B38,"")</f>
        <v/>
      </c>
      <c r="AH2" s="152" t="str">
        <f>IF(animals!B39&gt;0,animals!B39,"")</f>
        <v/>
      </c>
      <c r="AI2" s="152" t="str">
        <f>IF(animals!B40&gt;0,animals!B40,"")</f>
        <v/>
      </c>
      <c r="AJ2" s="152" t="str">
        <f>IF(animals!B41&gt;0,animals!B41,"")</f>
        <v/>
      </c>
    </row>
    <row r="3" spans="1:36" x14ac:dyDescent="0.25">
      <c r="A3" s="144" t="str">
        <f>A$2</f>
        <v>Dactylobiotus parthenogeneticus</v>
      </c>
      <c r="B3" s="145" t="str">
        <f t="shared" ref="A3:B19" si="0">B$2</f>
        <v>PL.317</v>
      </c>
      <c r="C3" s="150">
        <f>animals!D1</f>
        <v>2</v>
      </c>
      <c r="D3" s="167">
        <f>IF(animals!D3&gt;0,animals!D3,"")</f>
        <v>593</v>
      </c>
      <c r="E3" s="152">
        <f>IF(animals!D5&gt;0,animals!D5,"")</f>
        <v>50.7</v>
      </c>
      <c r="F3" s="168">
        <f>IF(animals!D6&gt;0,animals!D6,"")</f>
        <v>36.5</v>
      </c>
      <c r="G3" s="168">
        <f>IF(animals!D7&gt;0,animals!D7,"")</f>
        <v>7</v>
      </c>
      <c r="H3" s="168">
        <f>IF(animals!D8&gt;0,animals!D8,"")</f>
        <v>4.4000000000000004</v>
      </c>
      <c r="I3" s="169">
        <f>IF(animals!D9&gt;0,animals!D9,"")</f>
        <v>22.9</v>
      </c>
      <c r="J3" s="170">
        <f>IF(animals!D11&gt;0,animals!D11,"")</f>
        <v>15.9</v>
      </c>
      <c r="K3" s="168">
        <f>IF(animals!D12&gt;0,animals!D12,"")</f>
        <v>8.8000000000000007</v>
      </c>
      <c r="L3" s="168">
        <f>IF(animals!D13&gt;0,animals!D13,"")</f>
        <v>27.2</v>
      </c>
      <c r="M3" s="152">
        <f>IF(animals!D15&gt;0,animals!D15,"")</f>
        <v>23.8</v>
      </c>
      <c r="N3" s="152">
        <f>IF(animals!D16&gt;0,animals!D16,"")</f>
        <v>8.6999999999999993</v>
      </c>
      <c r="O3" s="168">
        <f>IF(animals!D17&gt;0,animals!D17,"")</f>
        <v>36.554621848739494</v>
      </c>
      <c r="P3" s="168">
        <f>IF(animals!D18&gt;0,animals!D18,"")</f>
        <v>23.4</v>
      </c>
      <c r="Q3" s="168">
        <f>IF(animals!D19&gt;0,animals!D19,"")</f>
        <v>7.6</v>
      </c>
      <c r="R3" s="168">
        <f>IF(animals!D20&gt;0,animals!D20,"")</f>
        <v>32.478632478632477</v>
      </c>
      <c r="S3" s="152">
        <f>IF(animals!D22&gt;0,animals!D22,"")</f>
        <v>24.5</v>
      </c>
      <c r="T3" s="152">
        <f>IF(animals!D23&gt;0,animals!D23,"")</f>
        <v>9.5</v>
      </c>
      <c r="U3" s="152">
        <f>IF(animals!D24&gt;0,animals!D24,"")</f>
        <v>38.775510204081634</v>
      </c>
      <c r="V3" s="152">
        <f>IF(animals!D25&gt;0,animals!D25,"")</f>
        <v>21.9</v>
      </c>
      <c r="W3" s="168">
        <f>IF(animals!D26&gt;0,animals!D26,"")</f>
        <v>7.5</v>
      </c>
      <c r="X3" s="168">
        <f>IF(animals!D27&gt;0,animals!D27,"")</f>
        <v>34.246575342465761</v>
      </c>
      <c r="Y3" s="152">
        <f>IF(animals!D29&gt;0,animals!D29,"")</f>
        <v>24.2</v>
      </c>
      <c r="Z3" s="152">
        <f>IF(animals!D30&gt;0,animals!D30,"")</f>
        <v>9.4</v>
      </c>
      <c r="AA3" s="152">
        <f>IF(animals!D31&gt;0,animals!D31,"")</f>
        <v>38.842975206611577</v>
      </c>
      <c r="AB3" s="152">
        <f>IF(animals!D32&gt;0,animals!D32,"")</f>
        <v>21</v>
      </c>
      <c r="AC3" s="152">
        <f>IF(animals!D33&gt;0,animals!D33,"")</f>
        <v>7.9</v>
      </c>
      <c r="AD3" s="152">
        <f>IF(animals!D34&gt;0,animals!D34,"")</f>
        <v>37.61904761904762</v>
      </c>
      <c r="AE3" s="152">
        <f>IF(animals!D36&gt;0,animals!D36,"")</f>
        <v>30.3</v>
      </c>
      <c r="AF3" s="152">
        <f>IF(animals!D37&gt;0,animals!D37,"")</f>
        <v>12.8</v>
      </c>
      <c r="AG3" s="152">
        <f>IF(animals!D38&gt;0,animals!D38,"")</f>
        <v>42.244224422442244</v>
      </c>
      <c r="AH3" s="152" t="str">
        <f>IF(animals!D39&gt;0,animals!D39,"")</f>
        <v/>
      </c>
      <c r="AI3" s="152" t="str">
        <f>IF(animals!D40&gt;0,animals!D40,"")</f>
        <v/>
      </c>
      <c r="AJ3" s="152" t="str">
        <f>IF(animals!D41&gt;0,animals!D41,"")</f>
        <v/>
      </c>
    </row>
    <row r="4" spans="1:36" x14ac:dyDescent="0.25">
      <c r="A4" s="144" t="str">
        <f t="shared" si="0"/>
        <v>Dactylobiotus parthenogeneticus</v>
      </c>
      <c r="B4" s="145" t="str">
        <f t="shared" si="0"/>
        <v>PL.317</v>
      </c>
      <c r="C4" s="150">
        <f>animals!F1</f>
        <v>3</v>
      </c>
      <c r="D4" s="167">
        <f>IF(animals!F3&gt;0,animals!F3,"")</f>
        <v>630</v>
      </c>
      <c r="E4" s="152">
        <f>IF(animals!F5&gt;0,animals!F5,"")</f>
        <v>55.5</v>
      </c>
      <c r="F4" s="168">
        <f>IF(animals!F6&gt;0,animals!F6,"")</f>
        <v>39.299999999999997</v>
      </c>
      <c r="G4" s="168">
        <f>IF(animals!F7&gt;0,animals!F7,"")</f>
        <v>6.1</v>
      </c>
      <c r="H4" s="168">
        <f>IF(animals!F8&gt;0,animals!F8,"")</f>
        <v>4.9000000000000004</v>
      </c>
      <c r="I4" s="169">
        <f>IF(animals!F9&gt;0,animals!F9,"")</f>
        <v>21.7</v>
      </c>
      <c r="J4" s="170">
        <f>IF(animals!F11&gt;0,animals!F11,"")</f>
        <v>16.3</v>
      </c>
      <c r="K4" s="168">
        <f>IF(animals!F12&gt;0,animals!F12,"")</f>
        <v>9.6</v>
      </c>
      <c r="L4" s="168">
        <f>IF(animals!F13&gt;0,animals!F13,"")</f>
        <v>27.4</v>
      </c>
      <c r="M4" s="152">
        <f>IF(animals!F15&gt;0,animals!F15,"")</f>
        <v>24.7</v>
      </c>
      <c r="N4" s="152">
        <f>IF(animals!F16&gt;0,animals!F16,"")</f>
        <v>8.6999999999999993</v>
      </c>
      <c r="O4" s="168">
        <f>IF(animals!F17&gt;0,animals!F17,"")</f>
        <v>35.222672064777328</v>
      </c>
      <c r="P4" s="168">
        <f>IF(animals!F18&gt;0,animals!F18,"")</f>
        <v>24</v>
      </c>
      <c r="Q4" s="168">
        <f>IF(animals!F19&gt;0,animals!F19,"")</f>
        <v>8.6</v>
      </c>
      <c r="R4" s="168">
        <f>IF(animals!F20&gt;0,animals!F20,"")</f>
        <v>35.833333333333336</v>
      </c>
      <c r="S4" s="152">
        <f>IF(animals!F22&gt;0,animals!F22,"")</f>
        <v>24.9</v>
      </c>
      <c r="T4" s="152">
        <f>IF(animals!F23&gt;0,animals!F23,"")</f>
        <v>8.8000000000000007</v>
      </c>
      <c r="U4" s="152">
        <f>IF(animals!F24&gt;0,animals!F24,"")</f>
        <v>35.341365461847396</v>
      </c>
      <c r="V4" s="152">
        <f>IF(animals!F25&gt;0,animals!F25,"")</f>
        <v>22.6</v>
      </c>
      <c r="W4" s="168">
        <f>IF(animals!F26&gt;0,animals!F26,"")</f>
        <v>9</v>
      </c>
      <c r="X4" s="168">
        <f>IF(animals!F27&gt;0,animals!F27,"")</f>
        <v>39.823008849557517</v>
      </c>
      <c r="Y4" s="152">
        <f>IF(animals!F29&gt;0,animals!F29,"")</f>
        <v>24.6</v>
      </c>
      <c r="Z4" s="152">
        <f>IF(animals!F30&gt;0,animals!F30,"")</f>
        <v>9.4</v>
      </c>
      <c r="AA4" s="152">
        <f>IF(animals!F31&gt;0,animals!F31,"")</f>
        <v>38.211382113821138</v>
      </c>
      <c r="AB4" s="152">
        <f>IF(animals!F32&gt;0,animals!F32,"")</f>
        <v>20.100000000000001</v>
      </c>
      <c r="AC4" s="152">
        <f>IF(animals!F33&gt;0,animals!F33,"")</f>
        <v>7.2</v>
      </c>
      <c r="AD4" s="152">
        <f>IF(animals!F34&gt;0,animals!F34,"")</f>
        <v>35.820895522388057</v>
      </c>
      <c r="AE4" s="152">
        <f>IF(animals!F36&gt;0,animals!F36,"")</f>
        <v>32.6</v>
      </c>
      <c r="AF4" s="152">
        <f>IF(animals!F37&gt;0,animals!F37,"")</f>
        <v>13.3</v>
      </c>
      <c r="AG4" s="152">
        <f>IF(animals!F38&gt;0,animals!F38,"")</f>
        <v>40.79754601226994</v>
      </c>
      <c r="AH4" s="152" t="str">
        <f>IF(animals!F39&gt;0,animals!F39,"")</f>
        <v/>
      </c>
      <c r="AI4" s="152" t="str">
        <f>IF(animals!F40&gt;0,animals!F40,"")</f>
        <v/>
      </c>
      <c r="AJ4" s="152" t="str">
        <f>IF(animals!F41&gt;0,animals!F41,"")</f>
        <v/>
      </c>
    </row>
    <row r="5" spans="1:36" x14ac:dyDescent="0.25">
      <c r="A5" s="144" t="str">
        <f t="shared" si="0"/>
        <v>Dactylobiotus parthenogeneticus</v>
      </c>
      <c r="B5" s="145" t="str">
        <f t="shared" si="0"/>
        <v>PL.317</v>
      </c>
      <c r="C5" s="150">
        <f>animals!H1</f>
        <v>4</v>
      </c>
      <c r="D5" s="167">
        <f>IF(animals!H3&gt;0,animals!H3,"")</f>
        <v>668</v>
      </c>
      <c r="E5" s="152">
        <f>IF(animals!H5&gt;0,animals!H5,"")</f>
        <v>57.6</v>
      </c>
      <c r="F5" s="168">
        <f>IF(animals!H6&gt;0,animals!H6,"")</f>
        <v>40.9</v>
      </c>
      <c r="G5" s="168">
        <f>IF(animals!H7&gt;0,animals!H7,"")</f>
        <v>7.8</v>
      </c>
      <c r="H5" s="168">
        <f>IF(animals!H8&gt;0,animals!H8,"")</f>
        <v>5.4</v>
      </c>
      <c r="I5" s="169">
        <f>IF(animals!H9&gt;0,animals!H9,"")</f>
        <v>22.8</v>
      </c>
      <c r="J5" s="170">
        <f>IF(animals!H11&gt;0,animals!H11,"")</f>
        <v>18.8</v>
      </c>
      <c r="K5" s="168">
        <f>IF(animals!H12&gt;0,animals!H12,"")</f>
        <v>10.3</v>
      </c>
      <c r="L5" s="168">
        <f>IF(animals!H13&gt;0,animals!H13,"")</f>
        <v>31.2</v>
      </c>
      <c r="M5" s="152" t="str">
        <f>IF(animals!H15&gt;0,animals!H15,"")</f>
        <v/>
      </c>
      <c r="N5" s="152" t="str">
        <f>IF(animals!H16&gt;0,animals!H16,"")</f>
        <v/>
      </c>
      <c r="O5" s="168" t="str">
        <f>IF(animals!H17&gt;0,animals!H17,"")</f>
        <v/>
      </c>
      <c r="P5" s="168" t="str">
        <f>IF(animals!H18&gt;0,animals!H18,"")</f>
        <v/>
      </c>
      <c r="Q5" s="168" t="str">
        <f>IF(animals!H19&gt;0,animals!H19,"")</f>
        <v/>
      </c>
      <c r="R5" s="168" t="str">
        <f>IF(animals!H20&gt;0,animals!H20,"")</f>
        <v/>
      </c>
      <c r="S5" s="152" t="str">
        <f>IF(animals!H22&gt;0,animals!H22,"")</f>
        <v/>
      </c>
      <c r="T5" s="152" t="str">
        <f>IF(animals!H23&gt;0,animals!H23,"")</f>
        <v/>
      </c>
      <c r="U5" s="152" t="str">
        <f>IF(animals!H24&gt;0,animals!H24,"")</f>
        <v/>
      </c>
      <c r="V5" s="152" t="str">
        <f>IF(animals!H25&gt;0,animals!H25,"")</f>
        <v/>
      </c>
      <c r="W5" s="168" t="str">
        <f>IF(animals!H26&gt;0,animals!H26,"")</f>
        <v/>
      </c>
      <c r="X5" s="168" t="str">
        <f>IF(animals!H27&gt;0,animals!H27,"")</f>
        <v/>
      </c>
      <c r="Y5" s="152">
        <f>IF(animals!H29&gt;0,animals!H29,"")</f>
        <v>28.3</v>
      </c>
      <c r="Z5" s="152">
        <f>IF(animals!H30&gt;0,animals!H30,"")</f>
        <v>10.3</v>
      </c>
      <c r="AA5" s="152">
        <f>IF(animals!H31&gt;0,animals!H31,"")</f>
        <v>36.39575971731449</v>
      </c>
      <c r="AB5" s="152">
        <f>IF(animals!H32&gt;0,animals!H32,"")</f>
        <v>26.9</v>
      </c>
      <c r="AC5" s="152">
        <f>IF(animals!H33&gt;0,animals!H33,"")</f>
        <v>9.9</v>
      </c>
      <c r="AD5" s="152">
        <f>IF(animals!H34&gt;0,animals!H34,"")</f>
        <v>36.802973977695167</v>
      </c>
      <c r="AE5" s="152" t="str">
        <f>IF(animals!H36&gt;0,animals!H36,"")</f>
        <v/>
      </c>
      <c r="AF5" s="152" t="str">
        <f>IF(animals!H37&gt;0,animals!H37,"")</f>
        <v/>
      </c>
      <c r="AG5" s="152" t="str">
        <f>IF(animals!H38&gt;0,animals!H38,"")</f>
        <v/>
      </c>
      <c r="AH5" s="152" t="str">
        <f>IF(animals!H39&gt;0,animals!H39,"")</f>
        <v/>
      </c>
      <c r="AI5" s="152" t="str">
        <f>IF(animals!H40&gt;0,animals!H40,"")</f>
        <v/>
      </c>
      <c r="AJ5" s="152" t="str">
        <f>IF(animals!H41&gt;0,animals!H41,"")</f>
        <v/>
      </c>
    </row>
    <row r="6" spans="1:36" x14ac:dyDescent="0.25">
      <c r="A6" s="144" t="str">
        <f t="shared" si="0"/>
        <v>Dactylobiotus parthenogeneticus</v>
      </c>
      <c r="B6" s="145" t="str">
        <f t="shared" si="0"/>
        <v>PL.317</v>
      </c>
      <c r="C6" s="150">
        <f>animals!J1</f>
        <v>5</v>
      </c>
      <c r="D6" s="167">
        <f>IF(animals!J3&gt;0,animals!J3,"")</f>
        <v>374</v>
      </c>
      <c r="E6" s="152">
        <f>IF(animals!J5&gt;0,animals!J5,"")</f>
        <v>49.4</v>
      </c>
      <c r="F6" s="168">
        <f>IF(animals!J6&gt;0,animals!J6,"")</f>
        <v>35.700000000000003</v>
      </c>
      <c r="G6" s="168">
        <f>IF(animals!J7&gt;0,animals!J7,"")</f>
        <v>5.5</v>
      </c>
      <c r="H6" s="168">
        <f>IF(animals!J8&gt;0,animals!J8,"")</f>
        <v>3.9</v>
      </c>
      <c r="I6" s="169">
        <f>IF(animals!J9&gt;0,animals!J9,"")</f>
        <v>19.100000000000001</v>
      </c>
      <c r="J6" s="170">
        <f>IF(animals!J11&gt;0,animals!J11,"")</f>
        <v>12.9</v>
      </c>
      <c r="K6" s="168">
        <f>IF(animals!J12&gt;0,animals!J12,"")</f>
        <v>7</v>
      </c>
      <c r="L6" s="168">
        <f>IF(animals!J13&gt;0,animals!J13,"")</f>
        <v>22</v>
      </c>
      <c r="M6" s="152">
        <f>IF(animals!J15&gt;0,animals!J15,"")</f>
        <v>19.7</v>
      </c>
      <c r="N6" s="152">
        <f>IF(animals!J16&gt;0,animals!J16,"")</f>
        <v>6.9</v>
      </c>
      <c r="O6" s="168">
        <f>IF(animals!J17&gt;0,animals!J17,"")</f>
        <v>35.025380710659903</v>
      </c>
      <c r="P6" s="168" t="str">
        <f>IF(animals!J18&gt;0,animals!J18,"")</f>
        <v/>
      </c>
      <c r="Q6" s="168">
        <f>IF(animals!J19&gt;0,animals!J19,"")</f>
        <v>6.6</v>
      </c>
      <c r="R6" s="168" t="str">
        <f>IF(animals!J20&gt;0,animals!J20,"")</f>
        <v/>
      </c>
      <c r="S6" s="152">
        <f>IF(animals!J22&gt;0,animals!J22,"")</f>
        <v>18.600000000000001</v>
      </c>
      <c r="T6" s="152">
        <f>IF(animals!J23&gt;0,animals!J23,"")</f>
        <v>6.5</v>
      </c>
      <c r="U6" s="152">
        <f>IF(animals!J24&gt;0,animals!J24,"")</f>
        <v>34.946236559139784</v>
      </c>
      <c r="V6" s="152">
        <f>IF(animals!J25&gt;0,animals!J25,"")</f>
        <v>17.399999999999999</v>
      </c>
      <c r="W6" s="168">
        <f>IF(animals!J26&gt;0,animals!J26,"")</f>
        <v>6.2</v>
      </c>
      <c r="X6" s="168">
        <f>IF(animals!J27&gt;0,animals!J27,"")</f>
        <v>35.632183908045981</v>
      </c>
      <c r="Y6" s="152">
        <f>IF(animals!J29&gt;0,animals!J29,"")</f>
        <v>20.100000000000001</v>
      </c>
      <c r="Z6" s="152">
        <f>IF(animals!J30&gt;0,animals!J30,"")</f>
        <v>6.8</v>
      </c>
      <c r="AA6" s="152">
        <f>IF(animals!J31&gt;0,animals!J31,"")</f>
        <v>33.830845771144276</v>
      </c>
      <c r="AB6" s="152">
        <f>IF(animals!J32&gt;0,animals!J32,"")</f>
        <v>19.7</v>
      </c>
      <c r="AC6" s="152">
        <f>IF(animals!J33&gt;0,animals!J33,"")</f>
        <v>6.5</v>
      </c>
      <c r="AD6" s="152">
        <f>IF(animals!J34&gt;0,animals!J34,"")</f>
        <v>32.994923857868017</v>
      </c>
      <c r="AE6" s="152" t="str">
        <f>IF(animals!J36&gt;0,animals!J36,"")</f>
        <v/>
      </c>
      <c r="AF6" s="152" t="str">
        <f>IF(animals!J37&gt;0,animals!J37,"")</f>
        <v/>
      </c>
      <c r="AG6" s="152" t="str">
        <f>IF(animals!J38&gt;0,animals!J38,"")</f>
        <v/>
      </c>
      <c r="AH6" s="152" t="str">
        <f>IF(animals!J39&gt;0,animals!J39,"")</f>
        <v/>
      </c>
      <c r="AI6" s="152" t="str">
        <f>IF(animals!J40&gt;0,animals!J40,"")</f>
        <v/>
      </c>
      <c r="AJ6" s="152" t="str">
        <f>IF(animals!J41&gt;0,animals!J41,"")</f>
        <v/>
      </c>
    </row>
    <row r="7" spans="1:36" x14ac:dyDescent="0.25">
      <c r="A7" s="144" t="str">
        <f t="shared" si="0"/>
        <v>Dactylobiotus parthenogeneticus</v>
      </c>
      <c r="B7" s="145" t="str">
        <f t="shared" si="0"/>
        <v>PL.317</v>
      </c>
      <c r="C7" s="150">
        <f>animals!L1</f>
        <v>6</v>
      </c>
      <c r="D7" s="167">
        <f>IF(animals!L3&gt;0,animals!L3,"")</f>
        <v>502</v>
      </c>
      <c r="E7" s="152">
        <f>IF(animals!L5&gt;0,animals!L5,"")</f>
        <v>52</v>
      </c>
      <c r="F7" s="168">
        <f>IF(animals!L6&gt;0,animals!L6,"")</f>
        <v>37.299999999999997</v>
      </c>
      <c r="G7" s="168">
        <f>IF(animals!L7&gt;0,animals!L7,"")</f>
        <v>6.3</v>
      </c>
      <c r="H7" s="168">
        <f>IF(animals!L8&gt;0,animals!L8,"")</f>
        <v>4.4000000000000004</v>
      </c>
      <c r="I7" s="169">
        <f>IF(animals!L9&gt;0,animals!L9,"")</f>
        <v>19.3</v>
      </c>
      <c r="J7" s="170">
        <f>IF(animals!L11&gt;0,animals!L11,"")</f>
        <v>15.1</v>
      </c>
      <c r="K7" s="168">
        <f>IF(animals!L12&gt;0,animals!L12,"")</f>
        <v>8.6</v>
      </c>
      <c r="L7" s="168">
        <f>IF(animals!L13&gt;0,animals!L13,"")</f>
        <v>26</v>
      </c>
      <c r="M7" s="152" t="str">
        <f>IF(animals!L15&gt;0,animals!L15,"")</f>
        <v/>
      </c>
      <c r="N7" s="152" t="str">
        <f>IF(animals!L16&gt;0,animals!L16,"")</f>
        <v/>
      </c>
      <c r="O7" s="168" t="str">
        <f>IF(animals!L17&gt;0,animals!L17,"")</f>
        <v/>
      </c>
      <c r="P7" s="168" t="str">
        <f>IF(animals!L18&gt;0,animals!L18,"")</f>
        <v/>
      </c>
      <c r="Q7" s="168" t="str">
        <f>IF(animals!L19&gt;0,animals!L19,"")</f>
        <v/>
      </c>
      <c r="R7" s="168" t="str">
        <f>IF(animals!L20&gt;0,animals!L20,"")</f>
        <v/>
      </c>
      <c r="S7" s="152">
        <f>IF(animals!L22&gt;0,animals!L22,"")</f>
        <v>23.4</v>
      </c>
      <c r="T7" s="152">
        <f>IF(animals!L23&gt;0,animals!L23,"")</f>
        <v>8.4</v>
      </c>
      <c r="U7" s="152">
        <f>IF(animals!L24&gt;0,animals!L24,"")</f>
        <v>35.897435897435905</v>
      </c>
      <c r="V7" s="152">
        <f>IF(animals!L25&gt;0,animals!L25,"")</f>
        <v>19.5</v>
      </c>
      <c r="W7" s="168">
        <f>IF(animals!L26&gt;0,animals!L26,"")</f>
        <v>8</v>
      </c>
      <c r="X7" s="168">
        <f>IF(animals!L27&gt;0,animals!L27,"")</f>
        <v>41.025641025641022</v>
      </c>
      <c r="Y7" s="152">
        <f>IF(animals!L29&gt;0,animals!L29,"")</f>
        <v>20.2</v>
      </c>
      <c r="Z7" s="152">
        <f>IF(animals!L30&gt;0,animals!L30,"")</f>
        <v>8.6</v>
      </c>
      <c r="AA7" s="152">
        <f>IF(animals!L31&gt;0,animals!L31,"")</f>
        <v>42.574257425742573</v>
      </c>
      <c r="AB7" s="152">
        <f>IF(animals!L32&gt;0,animals!L32,"")</f>
        <v>19.7</v>
      </c>
      <c r="AC7" s="152">
        <f>IF(animals!L33&gt;0,animals!L33,"")</f>
        <v>7.9</v>
      </c>
      <c r="AD7" s="152">
        <f>IF(animals!L34&gt;0,animals!L34,"")</f>
        <v>40.101522842639596</v>
      </c>
      <c r="AE7" s="152" t="str">
        <f>IF(animals!L36&gt;0,animals!L36,"")</f>
        <v/>
      </c>
      <c r="AF7" s="152" t="str">
        <f>IF(animals!L37&gt;0,animals!L37,"")</f>
        <v/>
      </c>
      <c r="AG7" s="152" t="str">
        <f>IF(animals!L38&gt;0,animals!L38,"")</f>
        <v/>
      </c>
      <c r="AH7" s="152" t="str">
        <f>IF(animals!L39&gt;0,animals!L39,"")</f>
        <v/>
      </c>
      <c r="AI7" s="152" t="str">
        <f>IF(animals!L40&gt;0,animals!L40,"")</f>
        <v/>
      </c>
      <c r="AJ7" s="152" t="str">
        <f>IF(animals!L41&gt;0,animals!L41,"")</f>
        <v/>
      </c>
    </row>
    <row r="8" spans="1:36" x14ac:dyDescent="0.25">
      <c r="A8" s="144" t="str">
        <f t="shared" si="0"/>
        <v>Dactylobiotus parthenogeneticus</v>
      </c>
      <c r="B8" s="145" t="str">
        <f t="shared" si="0"/>
        <v>PL.317</v>
      </c>
      <c r="C8" s="150">
        <f>animals!N1</f>
        <v>7</v>
      </c>
      <c r="D8" s="167">
        <f>IF(animals!N3&gt;0,animals!N3,"")</f>
        <v>429</v>
      </c>
      <c r="E8" s="152">
        <f>IF(animals!N5&gt;0,animals!N5,"")</f>
        <v>49.1</v>
      </c>
      <c r="F8" s="168">
        <f>IF(animals!N6&gt;0,animals!N6,"")</f>
        <v>35.200000000000003</v>
      </c>
      <c r="G8" s="168">
        <f>IF(animals!N7&gt;0,animals!N7,"")</f>
        <v>5.7</v>
      </c>
      <c r="H8" s="168">
        <f>IF(animals!N8&gt;0,animals!N8,"")</f>
        <v>3.4</v>
      </c>
      <c r="I8" s="169">
        <f>IF(animals!N9&gt;0,animals!N9,"")</f>
        <v>21.7</v>
      </c>
      <c r="J8" s="170">
        <f>IF(animals!N11&gt;0,animals!N11,"")</f>
        <v>13.3</v>
      </c>
      <c r="K8" s="168">
        <f>IF(animals!N12&gt;0,animals!N12,"")</f>
        <v>7.4</v>
      </c>
      <c r="L8" s="168">
        <f>IF(animals!N13&gt;0,animals!N13,"")</f>
        <v>22.7</v>
      </c>
      <c r="M8" s="152">
        <f>IF(animals!N15&gt;0,animals!N15,"")</f>
        <v>20.5</v>
      </c>
      <c r="N8" s="152">
        <f>IF(animals!N16&gt;0,animals!N16,"")</f>
        <v>7.1</v>
      </c>
      <c r="O8" s="168">
        <f>IF(animals!N17&gt;0,animals!N17,"")</f>
        <v>34.634146341463413</v>
      </c>
      <c r="P8" s="168">
        <f>IF(animals!N18&gt;0,animals!N18,"")</f>
        <v>19.100000000000001</v>
      </c>
      <c r="Q8" s="168">
        <f>IF(animals!N19&gt;0,animals!N19,"")</f>
        <v>6.1</v>
      </c>
      <c r="R8" s="168">
        <f>IF(animals!N20&gt;0,animals!N20,"")</f>
        <v>31.937172774869104</v>
      </c>
      <c r="S8" s="152">
        <f>IF(animals!N22&gt;0,animals!N22,"")</f>
        <v>20.9</v>
      </c>
      <c r="T8" s="152">
        <f>IF(animals!N23&gt;0,animals!N23,"")</f>
        <v>7.6</v>
      </c>
      <c r="U8" s="152">
        <f>IF(animals!N24&gt;0,animals!N24,"")</f>
        <v>36.363636363636367</v>
      </c>
      <c r="V8" s="152">
        <f>IF(animals!N25&gt;0,animals!N25,"")</f>
        <v>20</v>
      </c>
      <c r="W8" s="168">
        <f>IF(animals!N26&gt;0,animals!N26,"")</f>
        <v>6.2</v>
      </c>
      <c r="X8" s="168">
        <f>IF(animals!N27&gt;0,animals!N27,"")</f>
        <v>31</v>
      </c>
      <c r="Y8" s="152">
        <f>IF(animals!N29&gt;0,animals!N29,"")</f>
        <v>19.399999999999999</v>
      </c>
      <c r="Z8" s="152">
        <f>IF(animals!N30&gt;0,animals!N30,"")</f>
        <v>7.1</v>
      </c>
      <c r="AA8" s="152">
        <f>IF(animals!N31&gt;0,animals!N31,"")</f>
        <v>36.597938144329902</v>
      </c>
      <c r="AB8" s="152">
        <f>IF(animals!N32&gt;0,animals!N32,"")</f>
        <v>18.2</v>
      </c>
      <c r="AC8" s="152">
        <f>IF(animals!N33&gt;0,animals!N33,"")</f>
        <v>6</v>
      </c>
      <c r="AD8" s="152">
        <f>IF(animals!N34&gt;0,animals!N34,"")</f>
        <v>32.967032967032964</v>
      </c>
      <c r="AE8" s="152">
        <f>IF(animals!N36&gt;0,animals!N36,"")</f>
        <v>26.9</v>
      </c>
      <c r="AF8" s="152">
        <f>IF(animals!N37&gt;0,animals!N37,"")</f>
        <v>10.8</v>
      </c>
      <c r="AG8" s="152">
        <f>IF(animals!N38&gt;0,animals!N38,"")</f>
        <v>40.148698884758375</v>
      </c>
      <c r="AH8" s="152">
        <f>IF(animals!N39&gt;0,animals!N39,"")</f>
        <v>27.8</v>
      </c>
      <c r="AI8" s="152">
        <f>IF(animals!N40&gt;0,animals!N40,"")</f>
        <v>10.6</v>
      </c>
      <c r="AJ8" s="152">
        <f>IF(animals!N41&gt;0,animals!N41,"")</f>
        <v>38.129496402877692</v>
      </c>
    </row>
    <row r="9" spans="1:36" x14ac:dyDescent="0.25">
      <c r="A9" s="144" t="str">
        <f t="shared" si="0"/>
        <v>Dactylobiotus parthenogeneticus</v>
      </c>
      <c r="B9" s="145" t="str">
        <f t="shared" si="0"/>
        <v>PL.317</v>
      </c>
      <c r="C9" s="150">
        <f>animals!P1</f>
        <v>8</v>
      </c>
      <c r="D9" s="167">
        <f>IF(animals!P3&gt;0,animals!P3,"")</f>
        <v>469</v>
      </c>
      <c r="E9" s="152">
        <f>IF(animals!P5&gt;0,animals!P5,"")</f>
        <v>53.5</v>
      </c>
      <c r="F9" s="168">
        <f>IF(animals!P6&gt;0,animals!P6,"")</f>
        <v>38.5</v>
      </c>
      <c r="G9" s="168">
        <f>IF(animals!P7&gt;0,animals!P7,"")</f>
        <v>6.6</v>
      </c>
      <c r="H9" s="168">
        <f>IF(animals!P8&gt;0,animals!P8,"")</f>
        <v>4.2</v>
      </c>
      <c r="I9" s="169">
        <f>IF(animals!P9&gt;0,animals!P9,"")</f>
        <v>24.1</v>
      </c>
      <c r="J9" s="170">
        <f>IF(animals!P11&gt;0,animals!P11,"")</f>
        <v>15</v>
      </c>
      <c r="K9" s="168">
        <f>IF(animals!P12&gt;0,animals!P12,"")</f>
        <v>9</v>
      </c>
      <c r="L9" s="168">
        <f>IF(animals!P13&gt;0,animals!P13,"")</f>
        <v>25.9</v>
      </c>
      <c r="M9" s="152">
        <f>IF(animals!P15&gt;0,animals!P15,"")</f>
        <v>21.6</v>
      </c>
      <c r="N9" s="152">
        <f>IF(animals!P16&gt;0,animals!P16,"")</f>
        <v>8.1999999999999993</v>
      </c>
      <c r="O9" s="168">
        <f>IF(animals!P17&gt;0,animals!P17,"")</f>
        <v>37.962962962962962</v>
      </c>
      <c r="P9" s="168">
        <f>IF(animals!P18&gt;0,animals!P18,"")</f>
        <v>18.8</v>
      </c>
      <c r="Q9" s="168">
        <f>IF(animals!P19&gt;0,animals!P19,"")</f>
        <v>8</v>
      </c>
      <c r="R9" s="168">
        <f>IF(animals!P20&gt;0,animals!P20,"")</f>
        <v>42.553191489361701</v>
      </c>
      <c r="S9" s="152">
        <f>IF(animals!P22&gt;0,animals!P22,"")</f>
        <v>22.3</v>
      </c>
      <c r="T9" s="152">
        <f>IF(animals!P23&gt;0,animals!P23,"")</f>
        <v>8</v>
      </c>
      <c r="U9" s="152">
        <f>IF(animals!P24&gt;0,animals!P24,"")</f>
        <v>35.874439461883405</v>
      </c>
      <c r="V9" s="152">
        <f>IF(animals!P25&gt;0,animals!P25,"")</f>
        <v>20</v>
      </c>
      <c r="W9" s="168">
        <f>IF(animals!P26&gt;0,animals!P26,"")</f>
        <v>7.1</v>
      </c>
      <c r="X9" s="168">
        <f>IF(animals!P27&gt;0,animals!P27,"")</f>
        <v>35.5</v>
      </c>
      <c r="Y9" s="152">
        <f>IF(animals!P29&gt;0,animals!P29,"")</f>
        <v>20.100000000000001</v>
      </c>
      <c r="Z9" s="152">
        <f>IF(animals!P30&gt;0,animals!P30,"")</f>
        <v>8.1999999999999993</v>
      </c>
      <c r="AA9" s="152">
        <f>IF(animals!P31&gt;0,animals!P31,"")</f>
        <v>40.796019900497505</v>
      </c>
      <c r="AB9" s="152">
        <f>IF(animals!P32&gt;0,animals!P32,"")</f>
        <v>19.3</v>
      </c>
      <c r="AC9" s="152">
        <f>IF(animals!P33&gt;0,animals!P33,"")</f>
        <v>7.2</v>
      </c>
      <c r="AD9" s="152">
        <f>IF(animals!P34&gt;0,animals!P34,"")</f>
        <v>37.305699481865283</v>
      </c>
      <c r="AE9" s="152">
        <f>IF(animals!P36&gt;0,animals!P36,"")</f>
        <v>28.8</v>
      </c>
      <c r="AF9" s="152">
        <f>IF(animals!P37&gt;0,animals!P37,"")</f>
        <v>11.5</v>
      </c>
      <c r="AG9" s="152">
        <f>IF(animals!P38&gt;0,animals!P38,"")</f>
        <v>39.93055555555555</v>
      </c>
      <c r="AH9" s="152">
        <f>IF(animals!P39&gt;0,animals!P39,"")</f>
        <v>28</v>
      </c>
      <c r="AI9" s="152">
        <f>IF(animals!P40&gt;0,animals!P40,"")</f>
        <v>12.2</v>
      </c>
      <c r="AJ9" s="152">
        <f>IF(animals!P41&gt;0,animals!P41,"")</f>
        <v>43.571428571428569</v>
      </c>
    </row>
    <row r="10" spans="1:36" x14ac:dyDescent="0.25">
      <c r="A10" s="144" t="str">
        <f t="shared" si="0"/>
        <v>Dactylobiotus parthenogeneticus</v>
      </c>
      <c r="B10" s="145" t="str">
        <f t="shared" si="0"/>
        <v>PL.317</v>
      </c>
      <c r="C10" s="150">
        <f>animals!R1</f>
        <v>9</v>
      </c>
      <c r="D10" s="167">
        <f>IF(animals!R3&gt;0,animals!R3,"")</f>
        <v>492</v>
      </c>
      <c r="E10" s="152">
        <f>IF(animals!R5&gt;0,animals!R5,"")</f>
        <v>55.2</v>
      </c>
      <c r="F10" s="168">
        <f>IF(animals!R6&gt;0,animals!R6,"")</f>
        <v>39</v>
      </c>
      <c r="G10" s="168">
        <f>IF(animals!R7&gt;0,animals!R7,"")</f>
        <v>6.4</v>
      </c>
      <c r="H10" s="168">
        <f>IF(animals!R8&gt;0,animals!R8,"")</f>
        <v>4.5</v>
      </c>
      <c r="I10" s="169">
        <f>IF(animals!R9&gt;0,animals!R9,"")</f>
        <v>22</v>
      </c>
      <c r="J10" s="170">
        <f>IF(animals!R11&gt;0,animals!R11,"")</f>
        <v>14.8</v>
      </c>
      <c r="K10" s="168">
        <f>IF(animals!R12&gt;0,animals!R12,"")</f>
        <v>9.3000000000000007</v>
      </c>
      <c r="L10" s="168">
        <f>IF(animals!R13&gt;0,animals!R13,"")</f>
        <v>25.9</v>
      </c>
      <c r="M10" s="152">
        <f>IF(animals!R15&gt;0,animals!R15,"")</f>
        <v>17.7</v>
      </c>
      <c r="N10" s="152">
        <f>IF(animals!R16&gt;0,animals!R16,"")</f>
        <v>7.5</v>
      </c>
      <c r="O10" s="168">
        <f>IF(animals!R17&gt;0,animals!R17,"")</f>
        <v>42.372881355932208</v>
      </c>
      <c r="P10" s="168">
        <f>IF(animals!R18&gt;0,animals!R18,"")</f>
        <v>17.399999999999999</v>
      </c>
      <c r="Q10" s="168">
        <f>IF(animals!R19&gt;0,animals!R19,"")</f>
        <v>7.4</v>
      </c>
      <c r="R10" s="168">
        <f>IF(animals!R20&gt;0,animals!R20,"")</f>
        <v>42.52873563218391</v>
      </c>
      <c r="S10" s="152">
        <f>IF(animals!R22&gt;0,animals!R22,"")</f>
        <v>22.4</v>
      </c>
      <c r="T10" s="152">
        <f>IF(animals!R23&gt;0,animals!R23,"")</f>
        <v>8.4</v>
      </c>
      <c r="U10" s="152">
        <f>IF(animals!R24&gt;0,animals!R24,"")</f>
        <v>37.500000000000007</v>
      </c>
      <c r="V10" s="152">
        <f>IF(animals!R25&gt;0,animals!R25,"")</f>
        <v>20.399999999999999</v>
      </c>
      <c r="W10" s="168">
        <f>IF(animals!R26&gt;0,animals!R26,"")</f>
        <v>7</v>
      </c>
      <c r="X10" s="168">
        <f>IF(animals!R27&gt;0,animals!R27,"")</f>
        <v>34.313725490196077</v>
      </c>
      <c r="Y10" s="152">
        <f>IF(animals!R29&gt;0,animals!R29,"")</f>
        <v>22.5</v>
      </c>
      <c r="Z10" s="152">
        <f>IF(animals!R30&gt;0,animals!R30,"")</f>
        <v>8.1999999999999993</v>
      </c>
      <c r="AA10" s="152">
        <f>IF(animals!R31&gt;0,animals!R31,"")</f>
        <v>36.444444444444443</v>
      </c>
      <c r="AB10" s="152">
        <f>IF(animals!R32&gt;0,animals!R32,"")</f>
        <v>20.2</v>
      </c>
      <c r="AC10" s="152">
        <f>IF(animals!R33&gt;0,animals!R33,"")</f>
        <v>6.6</v>
      </c>
      <c r="AD10" s="152">
        <f>IF(animals!R34&gt;0,animals!R34,"")</f>
        <v>32.673267326732677</v>
      </c>
      <c r="AE10" s="152" t="str">
        <f>IF(animals!R36&gt;0,animals!R36,"")</f>
        <v/>
      </c>
      <c r="AF10" s="152" t="str">
        <f>IF(animals!R37&gt;0,animals!R37,"")</f>
        <v/>
      </c>
      <c r="AG10" s="152" t="str">
        <f>IF(animals!R38&gt;0,animals!R38,"")</f>
        <v/>
      </c>
      <c r="AH10" s="152" t="str">
        <f>IF(animals!R39&gt;0,animals!R39,"")</f>
        <v/>
      </c>
      <c r="AI10" s="152" t="str">
        <f>IF(animals!R40&gt;0,animals!R40,"")</f>
        <v/>
      </c>
      <c r="AJ10" s="152" t="str">
        <f>IF(animals!R41&gt;0,animals!R41,"")</f>
        <v/>
      </c>
    </row>
    <row r="11" spans="1:36" x14ac:dyDescent="0.25">
      <c r="A11" s="144" t="str">
        <f t="shared" si="0"/>
        <v>Dactylobiotus parthenogeneticus</v>
      </c>
      <c r="B11" s="145" t="str">
        <f t="shared" si="0"/>
        <v>PL.317</v>
      </c>
      <c r="C11" s="150">
        <f>animals!T1</f>
        <v>10</v>
      </c>
      <c r="D11" s="167">
        <f>IF(animals!T3&gt;0,animals!T3,"")</f>
        <v>510</v>
      </c>
      <c r="E11" s="152">
        <f>IF(animals!T5&gt;0,animals!T5,"")</f>
        <v>51.8</v>
      </c>
      <c r="F11" s="168">
        <f>IF(animals!T6&gt;0,animals!T6,"")</f>
        <v>37.700000000000003</v>
      </c>
      <c r="G11" s="168">
        <f>IF(animals!T7&gt;0,animals!T7,"")</f>
        <v>6.3</v>
      </c>
      <c r="H11" s="168">
        <f>IF(animals!T8&gt;0,animals!T8,"")</f>
        <v>4.3</v>
      </c>
      <c r="I11" s="169">
        <f>IF(animals!T9&gt;0,animals!T9,"")</f>
        <v>21.6</v>
      </c>
      <c r="J11" s="170">
        <f>IF(animals!T11&gt;0,animals!T11,"")</f>
        <v>14.1</v>
      </c>
      <c r="K11" s="168">
        <f>IF(animals!T12&gt;0,animals!T12,"")</f>
        <v>9.1</v>
      </c>
      <c r="L11" s="168">
        <f>IF(animals!T13&gt;0,animals!T13,"")</f>
        <v>24.6</v>
      </c>
      <c r="M11" s="152">
        <f>IF(animals!T15&gt;0,animals!T15,"")</f>
        <v>20.8</v>
      </c>
      <c r="N11" s="152">
        <f>IF(animals!T16&gt;0,animals!T16,"")</f>
        <v>7.1</v>
      </c>
      <c r="O11" s="168">
        <f>IF(animals!T17&gt;0,animals!T17,"")</f>
        <v>34.13461538461538</v>
      </c>
      <c r="P11" s="168">
        <f>IF(animals!T18&gt;0,animals!T18,"")</f>
        <v>19.8</v>
      </c>
      <c r="Q11" s="168">
        <f>IF(animals!T19&gt;0,animals!T19,"")</f>
        <v>6.9</v>
      </c>
      <c r="R11" s="168">
        <f>IF(animals!T20&gt;0,animals!T20,"")</f>
        <v>34.848484848484851</v>
      </c>
      <c r="S11" s="152">
        <f>IF(animals!T22&gt;0,animals!T22,"")</f>
        <v>21</v>
      </c>
      <c r="T11" s="152">
        <f>IF(animals!T23&gt;0,animals!T23,"")</f>
        <v>8.1999999999999993</v>
      </c>
      <c r="U11" s="152">
        <f>IF(animals!T24&gt;0,animals!T24,"")</f>
        <v>39.047619047619044</v>
      </c>
      <c r="V11" s="152">
        <f>IF(animals!T25&gt;0,animals!T25,"")</f>
        <v>19.899999999999999</v>
      </c>
      <c r="W11" s="168">
        <f>IF(animals!T26&gt;0,animals!T26,"")</f>
        <v>7.2</v>
      </c>
      <c r="X11" s="168">
        <f>IF(animals!T27&gt;0,animals!T27,"")</f>
        <v>36.180904522613069</v>
      </c>
      <c r="Y11" s="152" t="str">
        <f>IF(animals!T29&gt;0,animals!T29,"")</f>
        <v/>
      </c>
      <c r="Z11" s="152" t="str">
        <f>IF(animals!T30&gt;0,animals!T30,"")</f>
        <v/>
      </c>
      <c r="AA11" s="152" t="str">
        <f>IF(animals!T31&gt;0,animals!T31,"")</f>
        <v/>
      </c>
      <c r="AB11" s="152" t="str">
        <f>IF(animals!T32&gt;0,animals!T32,"")</f>
        <v/>
      </c>
      <c r="AC11" s="152" t="str">
        <f>IF(animals!T33&gt;0,animals!T33,"")</f>
        <v/>
      </c>
      <c r="AD11" s="152" t="str">
        <f>IF(animals!T34&gt;0,animals!T34,"")</f>
        <v/>
      </c>
      <c r="AE11" s="152">
        <f>IF(animals!T36&gt;0,animals!T36,"")</f>
        <v>29.6</v>
      </c>
      <c r="AF11" s="152">
        <f>IF(animals!T37&gt;0,animals!T37,"")</f>
        <v>13.1</v>
      </c>
      <c r="AG11" s="152">
        <f>IF(animals!T38&gt;0,animals!T38,"")</f>
        <v>44.256756756756758</v>
      </c>
      <c r="AH11" s="152" t="str">
        <f>IF(animals!T39&gt;0,animals!T39,"")</f>
        <v/>
      </c>
      <c r="AI11" s="152" t="str">
        <f>IF(animals!T40&gt;0,animals!T40,"")</f>
        <v/>
      </c>
      <c r="AJ11" s="152" t="str">
        <f>IF(animals!T41&gt;0,animals!T41,"")</f>
        <v/>
      </c>
    </row>
    <row r="12" spans="1:36" x14ac:dyDescent="0.25">
      <c r="A12" s="144" t="str">
        <f t="shared" si="0"/>
        <v>Dactylobiotus parthenogeneticus</v>
      </c>
      <c r="B12" s="145" t="str">
        <f t="shared" si="0"/>
        <v>PL.317</v>
      </c>
      <c r="C12" s="150">
        <f>animals!V1</f>
        <v>11</v>
      </c>
      <c r="D12" s="167">
        <f>IF(animals!V3&gt;0,animals!V3,"")</f>
        <v>459</v>
      </c>
      <c r="E12" s="152">
        <f>IF(animals!V5&gt;0,animals!V5,"")</f>
        <v>54.1</v>
      </c>
      <c r="F12" s="168">
        <f>IF(animals!V6&gt;0,animals!V6,"")</f>
        <v>37.9</v>
      </c>
      <c r="G12" s="168">
        <f>IF(animals!V7&gt;0,animals!V7,"")</f>
        <v>6.7</v>
      </c>
      <c r="H12" s="168">
        <f>IF(animals!V8&gt;0,animals!V8,"")</f>
        <v>4.7</v>
      </c>
      <c r="I12" s="169">
        <f>IF(animals!V9&gt;0,animals!V9,"")</f>
        <v>24</v>
      </c>
      <c r="J12" s="170">
        <f>IF(animals!V11&gt;0,animals!V11,"")</f>
        <v>15.1</v>
      </c>
      <c r="K12" s="168">
        <f>IF(animals!V12&gt;0,animals!V12,"")</f>
        <v>8.6999999999999993</v>
      </c>
      <c r="L12" s="168">
        <f>IF(animals!V13&gt;0,animals!V13,"")</f>
        <v>26.5</v>
      </c>
      <c r="M12" s="152">
        <f>IF(animals!V15&gt;0,animals!V15,"")</f>
        <v>21.8</v>
      </c>
      <c r="N12" s="152">
        <f>IF(animals!V16&gt;0,animals!V16,"")</f>
        <v>7.8</v>
      </c>
      <c r="O12" s="168">
        <f>IF(animals!V17&gt;0,animals!V17,"")</f>
        <v>35.779816513761467</v>
      </c>
      <c r="P12" s="168">
        <f>IF(animals!V18&gt;0,animals!V18,"")</f>
        <v>18.3</v>
      </c>
      <c r="Q12" s="168">
        <f>IF(animals!V19&gt;0,animals!V19,"")</f>
        <v>7.4</v>
      </c>
      <c r="R12" s="168">
        <f>IF(animals!V20&gt;0,animals!V20,"")</f>
        <v>40.437158469945359</v>
      </c>
      <c r="S12" s="152">
        <f>IF(animals!V22&gt;0,animals!V22,"")</f>
        <v>22.3</v>
      </c>
      <c r="T12" s="152">
        <f>IF(animals!V23&gt;0,animals!V23,"")</f>
        <v>7.7</v>
      </c>
      <c r="U12" s="152">
        <f>IF(animals!V24&gt;0,animals!V24,"")</f>
        <v>34.529147982062781</v>
      </c>
      <c r="V12" s="152">
        <f>IF(animals!V25&gt;0,animals!V25,"")</f>
        <v>21.3</v>
      </c>
      <c r="W12" s="168">
        <f>IF(animals!V26&gt;0,animals!V26,"")</f>
        <v>7.1</v>
      </c>
      <c r="X12" s="168">
        <f>IF(animals!V27&gt;0,animals!V27,"")</f>
        <v>33.333333333333329</v>
      </c>
      <c r="Y12" s="152">
        <f>IF(animals!V29&gt;0,animals!V29,"")</f>
        <v>22.1</v>
      </c>
      <c r="Z12" s="152">
        <f>IF(animals!V30&gt;0,animals!V30,"")</f>
        <v>7.5</v>
      </c>
      <c r="AA12" s="152">
        <f>IF(animals!V31&gt;0,animals!V31,"")</f>
        <v>33.9366515837104</v>
      </c>
      <c r="AB12" s="152">
        <f>IF(animals!V32&gt;0,animals!V32,"")</f>
        <v>20.3</v>
      </c>
      <c r="AC12" s="152">
        <f>IF(animals!V33&gt;0,animals!V33,"")</f>
        <v>7.3</v>
      </c>
      <c r="AD12" s="152">
        <f>IF(animals!V34&gt;0,animals!V34,"")</f>
        <v>35.960591133004925</v>
      </c>
      <c r="AE12" s="152" t="str">
        <f>IF(animals!V36&gt;0,animals!V36,"")</f>
        <v/>
      </c>
      <c r="AF12" s="152" t="str">
        <f>IF(animals!V37&gt;0,animals!V37,"")</f>
        <v/>
      </c>
      <c r="AG12" s="152" t="str">
        <f>IF(animals!V38&gt;0,animals!V38,"")</f>
        <v/>
      </c>
      <c r="AH12" s="152" t="str">
        <f>IF(animals!V39&gt;0,animals!V39,"")</f>
        <v/>
      </c>
      <c r="AI12" s="152" t="str">
        <f>IF(animals!V40&gt;0,animals!V40,"")</f>
        <v/>
      </c>
      <c r="AJ12" s="152" t="str">
        <f>IF(animals!V41&gt;0,animals!V41,"")</f>
        <v/>
      </c>
    </row>
    <row r="13" spans="1:36" x14ac:dyDescent="0.25">
      <c r="A13" s="144" t="str">
        <f t="shared" si="0"/>
        <v>Dactylobiotus parthenogeneticus</v>
      </c>
      <c r="B13" s="145" t="str">
        <f t="shared" si="0"/>
        <v>PL.317</v>
      </c>
      <c r="C13" s="150">
        <f>animals!X1</f>
        <v>12</v>
      </c>
      <c r="D13" s="167">
        <f>IF(animals!X3&gt;0,animals!X3,"")</f>
        <v>410</v>
      </c>
      <c r="E13" s="152">
        <f>IF(animals!X5&gt;0,animals!X5,"")</f>
        <v>49.3</v>
      </c>
      <c r="F13" s="168">
        <f>IF(animals!X6&gt;0,animals!X6,"")</f>
        <v>35.200000000000003</v>
      </c>
      <c r="G13" s="168">
        <f>IF(animals!X7&gt;0,animals!X7,"")</f>
        <v>5.7</v>
      </c>
      <c r="H13" s="168">
        <f>IF(animals!X8&gt;0,animals!X8,"")</f>
        <v>3.8</v>
      </c>
      <c r="I13" s="169">
        <f>IF(animals!X9&gt;0,animals!X9,"")</f>
        <v>19.100000000000001</v>
      </c>
      <c r="J13" s="170">
        <f>IF(animals!X11&gt;0,animals!X11,"")</f>
        <v>13.4</v>
      </c>
      <c r="K13" s="168">
        <f>IF(animals!X12&gt;0,animals!X12,"")</f>
        <v>6.9</v>
      </c>
      <c r="L13" s="168">
        <f>IF(animals!X13&gt;0,animals!X13,"")</f>
        <v>22</v>
      </c>
      <c r="M13" s="152">
        <f>IF(animals!X15&gt;0,animals!X15,"")</f>
        <v>19.899999999999999</v>
      </c>
      <c r="N13" s="152">
        <f>IF(animals!X16&gt;0,animals!X16,"")</f>
        <v>6.6</v>
      </c>
      <c r="O13" s="168">
        <f>IF(animals!X17&gt;0,animals!X17,"")</f>
        <v>33.165829145728644</v>
      </c>
      <c r="P13" s="168">
        <f>IF(animals!X18&gt;0,animals!X18,"")</f>
        <v>19.3</v>
      </c>
      <c r="Q13" s="168">
        <f>IF(animals!X19&gt;0,animals!X19,"")</f>
        <v>5.5</v>
      </c>
      <c r="R13" s="168">
        <f>IF(animals!X20&gt;0,animals!X20,"")</f>
        <v>28.497409326424872</v>
      </c>
      <c r="S13" s="152">
        <f>IF(animals!X22&gt;0,animals!X22,"")</f>
        <v>19.8</v>
      </c>
      <c r="T13" s="152">
        <f>IF(animals!X23&gt;0,animals!X23,"")</f>
        <v>7.2</v>
      </c>
      <c r="U13" s="152">
        <f>IF(animals!X24&gt;0,animals!X24,"")</f>
        <v>36.363636363636367</v>
      </c>
      <c r="V13" s="152">
        <f>IF(animals!X25&gt;0,animals!X25,"")</f>
        <v>19.5</v>
      </c>
      <c r="W13" s="168">
        <f>IF(animals!X26&gt;0,animals!X26,"")</f>
        <v>6.2</v>
      </c>
      <c r="X13" s="168">
        <f>IF(animals!X27&gt;0,animals!X27,"")</f>
        <v>31.794871794871799</v>
      </c>
      <c r="Y13" s="152">
        <f>IF(animals!X29&gt;0,animals!X29,"")</f>
        <v>19.8</v>
      </c>
      <c r="Z13" s="152">
        <f>IF(animals!X30&gt;0,animals!X30,"")</f>
        <v>7</v>
      </c>
      <c r="AA13" s="152">
        <f>IF(animals!X31&gt;0,animals!X31,"")</f>
        <v>35.353535353535356</v>
      </c>
      <c r="AB13" s="152">
        <f>IF(animals!X32&gt;0,animals!X32,"")</f>
        <v>17.100000000000001</v>
      </c>
      <c r="AC13" s="152">
        <f>IF(animals!X33&gt;0,animals!X33,"")</f>
        <v>6.3</v>
      </c>
      <c r="AD13" s="152">
        <f>IF(animals!X34&gt;0,animals!X34,"")</f>
        <v>36.84210526315789</v>
      </c>
      <c r="AE13" s="152">
        <f>IF(animals!X36&gt;0,animals!X36,"")</f>
        <v>26</v>
      </c>
      <c r="AF13" s="152">
        <f>IF(animals!X37&gt;0,animals!X37,"")</f>
        <v>9.8000000000000007</v>
      </c>
      <c r="AG13" s="152">
        <f>IF(animals!X38&gt;0,animals!X38,"")</f>
        <v>37.692307692307701</v>
      </c>
      <c r="AH13" s="152" t="str">
        <f>IF(animals!X39&gt;0,animals!X39,"")</f>
        <v/>
      </c>
      <c r="AI13" s="152" t="str">
        <f>IF(animals!X40&gt;0,animals!X40,"")</f>
        <v/>
      </c>
      <c r="AJ13" s="152" t="str">
        <f>IF(animals!X41&gt;0,animals!X41,"")</f>
        <v/>
      </c>
    </row>
    <row r="14" spans="1:36" x14ac:dyDescent="0.25">
      <c r="A14" s="144" t="str">
        <f t="shared" si="0"/>
        <v>Dactylobiotus parthenogeneticus</v>
      </c>
      <c r="B14" s="145" t="str">
        <f t="shared" si="0"/>
        <v>PL.317</v>
      </c>
      <c r="C14" s="150">
        <f>animals!Z1</f>
        <v>13</v>
      </c>
      <c r="D14" s="167">
        <f>IF(animals!Z3&gt;0,animals!Z3,"")</f>
        <v>376</v>
      </c>
      <c r="E14" s="152">
        <f>IF(animals!Z5&gt;0,animals!Z5,"")</f>
        <v>46.8</v>
      </c>
      <c r="F14" s="168">
        <f>IF(animals!Z6&gt;0,animals!Z6,"")</f>
        <v>33.6</v>
      </c>
      <c r="G14" s="168">
        <f>IF(animals!Z7&gt;0,animals!Z7,"")</f>
        <v>5.5</v>
      </c>
      <c r="H14" s="168">
        <f>IF(animals!Z8&gt;0,animals!Z8,"")</f>
        <v>3.8</v>
      </c>
      <c r="I14" s="169">
        <f>IF(animals!Z9&gt;0,animals!Z9,"")</f>
        <v>19.3</v>
      </c>
      <c r="J14" s="170">
        <f>IF(animals!Z11&gt;0,animals!Z11,"")</f>
        <v>12</v>
      </c>
      <c r="K14" s="168">
        <f>IF(animals!Z12&gt;0,animals!Z12,"")</f>
        <v>7</v>
      </c>
      <c r="L14" s="168">
        <f>IF(animals!Z13&gt;0,animals!Z13,"")</f>
        <v>20.7</v>
      </c>
      <c r="M14" s="152">
        <f>IF(animals!Z15&gt;0,animals!Z15,"")</f>
        <v>18.2</v>
      </c>
      <c r="N14" s="152">
        <f>IF(animals!Z16&gt;0,animals!Z16,"")</f>
        <v>6.5</v>
      </c>
      <c r="O14" s="168">
        <f>IF(animals!Z17&gt;0,animals!Z17,"")</f>
        <v>35.714285714285715</v>
      </c>
      <c r="P14" s="168">
        <f>IF(animals!Z18&gt;0,animals!Z18,"")</f>
        <v>17.899999999999999</v>
      </c>
      <c r="Q14" s="168">
        <f>IF(animals!Z19&gt;0,animals!Z19,"")</f>
        <v>6.2</v>
      </c>
      <c r="R14" s="168">
        <f>IF(animals!Z20&gt;0,animals!Z20,"")</f>
        <v>34.63687150837989</v>
      </c>
      <c r="S14" s="152">
        <f>IF(animals!Z22&gt;0,animals!Z22,"")</f>
        <v>21.2</v>
      </c>
      <c r="T14" s="152">
        <f>IF(animals!Z23&gt;0,animals!Z23,"")</f>
        <v>7.2</v>
      </c>
      <c r="U14" s="152">
        <f>IF(animals!Z24&gt;0,animals!Z24,"")</f>
        <v>33.962264150943398</v>
      </c>
      <c r="V14" s="152">
        <f>IF(animals!Z25&gt;0,animals!Z25,"")</f>
        <v>17.899999999999999</v>
      </c>
      <c r="W14" s="168">
        <f>IF(animals!Z26&gt;0,animals!Z26,"")</f>
        <v>6.5</v>
      </c>
      <c r="X14" s="168">
        <f>IF(animals!Z27&gt;0,animals!Z27,"")</f>
        <v>36.312849162011176</v>
      </c>
      <c r="Y14" s="152" t="str">
        <f>IF(animals!Z29&gt;0,animals!Z29,"")</f>
        <v/>
      </c>
      <c r="Z14" s="152" t="str">
        <f>IF(animals!Z30&gt;0,animals!Z30,"")</f>
        <v/>
      </c>
      <c r="AA14" s="152" t="str">
        <f>IF(animals!Z31&gt;0,animals!Z31,"")</f>
        <v/>
      </c>
      <c r="AB14" s="152" t="str">
        <f>IF(animals!Z32&gt;0,animals!Z32,"")</f>
        <v/>
      </c>
      <c r="AC14" s="152" t="str">
        <f>IF(animals!Z33&gt;0,animals!Z33,"")</f>
        <v/>
      </c>
      <c r="AD14" s="152" t="str">
        <f>IF(animals!Z34&gt;0,animals!Z34,"")</f>
        <v/>
      </c>
      <c r="AE14" s="152" t="str">
        <f>IF(animals!Z36&gt;0,animals!Z36,"")</f>
        <v/>
      </c>
      <c r="AF14" s="152" t="str">
        <f>IF(animals!Z37&gt;0,animals!Z37,"")</f>
        <v/>
      </c>
      <c r="AG14" s="152" t="str">
        <f>IF(animals!Z38&gt;0,animals!Z38,"")</f>
        <v/>
      </c>
      <c r="AH14" s="152" t="str">
        <f>IF(animals!Z39&gt;0,animals!Z39,"")</f>
        <v/>
      </c>
      <c r="AI14" s="152" t="str">
        <f>IF(animals!Z40&gt;0,animals!Z40,"")</f>
        <v/>
      </c>
      <c r="AJ14" s="152" t="str">
        <f>IF(animals!Z41&gt;0,animals!Z41,"")</f>
        <v/>
      </c>
    </row>
    <row r="15" spans="1:36" x14ac:dyDescent="0.25">
      <c r="A15" s="144" t="str">
        <f t="shared" si="0"/>
        <v>Dactylobiotus parthenogeneticus</v>
      </c>
      <c r="B15" s="145" t="str">
        <f t="shared" si="0"/>
        <v>PL.317</v>
      </c>
      <c r="C15" s="150">
        <f>animals!AB1</f>
        <v>14</v>
      </c>
      <c r="D15" s="167">
        <f>IF(animals!AB3&gt;0,animals!AB3,"")</f>
        <v>510</v>
      </c>
      <c r="E15" s="152">
        <f>IF(animals!AB5&gt;0,animals!AB5,"")</f>
        <v>50.6</v>
      </c>
      <c r="F15" s="168">
        <f>IF(animals!AB6&gt;0,animals!AB6,"")</f>
        <v>36.700000000000003</v>
      </c>
      <c r="G15" s="168">
        <f>IF(animals!AB7&gt;0,animals!AB7,"")</f>
        <v>6</v>
      </c>
      <c r="H15" s="168">
        <f>IF(animals!AB8&gt;0,animals!AB8,"")</f>
        <v>4.2</v>
      </c>
      <c r="I15" s="169">
        <f>IF(animals!AB9&gt;0,animals!AB9,"")</f>
        <v>22.9</v>
      </c>
      <c r="J15" s="170">
        <f>IF(animals!AB11&gt;0,animals!AB11,"")</f>
        <v>13.8</v>
      </c>
      <c r="K15" s="168">
        <f>IF(animals!AB12&gt;0,animals!AB12,"")</f>
        <v>8.6999999999999993</v>
      </c>
      <c r="L15" s="168">
        <f>IF(animals!AB13&gt;0,animals!AB13,"")</f>
        <v>23.8</v>
      </c>
      <c r="M15" s="152">
        <f>IF(animals!AB15&gt;0,animals!AB15,"")</f>
        <v>21.7</v>
      </c>
      <c r="N15" s="152">
        <f>IF(animals!AB16&gt;0,animals!AB16,"")</f>
        <v>6.7</v>
      </c>
      <c r="O15" s="168">
        <f>IF(animals!AB17&gt;0,animals!AB17,"")</f>
        <v>30.875576036866359</v>
      </c>
      <c r="P15" s="168">
        <f>IF(animals!AB18&gt;0,animals!AB18,"")</f>
        <v>21</v>
      </c>
      <c r="Q15" s="168">
        <f>IF(animals!AB19&gt;0,animals!AB19,"")</f>
        <v>5.8</v>
      </c>
      <c r="R15" s="168">
        <f>IF(animals!AB20&gt;0,animals!AB20,"")</f>
        <v>27.61904761904762</v>
      </c>
      <c r="S15" s="152">
        <f>IF(animals!AB22&gt;0,animals!AB22,"")</f>
        <v>21.7</v>
      </c>
      <c r="T15" s="152">
        <f>IF(animals!AB23&gt;0,animals!AB23,"")</f>
        <v>7.2</v>
      </c>
      <c r="U15" s="152">
        <f>IF(animals!AB24&gt;0,animals!AB24,"")</f>
        <v>33.179723502304149</v>
      </c>
      <c r="V15" s="152">
        <f>IF(animals!AB25&gt;0,animals!AB25,"")</f>
        <v>21.4</v>
      </c>
      <c r="W15" s="168">
        <f>IF(animals!AB26&gt;0,animals!AB26,"")</f>
        <v>7.5</v>
      </c>
      <c r="X15" s="168">
        <f>IF(animals!AB27&gt;0,animals!AB27,"")</f>
        <v>35.046728971962622</v>
      </c>
      <c r="Y15" s="152">
        <f>IF(animals!AB29&gt;0,animals!AB29,"")</f>
        <v>21</v>
      </c>
      <c r="Z15" s="152">
        <f>IF(animals!AB30&gt;0,animals!AB30,"")</f>
        <v>6.9</v>
      </c>
      <c r="AA15" s="152">
        <f>IF(animals!AB31&gt;0,animals!AB31,"")</f>
        <v>32.857142857142854</v>
      </c>
      <c r="AB15" s="152">
        <f>IF(animals!AB32&gt;0,animals!AB32,"")</f>
        <v>20.5</v>
      </c>
      <c r="AC15" s="152">
        <f>IF(animals!AB33&gt;0,animals!AB33,"")</f>
        <v>6.6</v>
      </c>
      <c r="AD15" s="152">
        <f>IF(animals!AB34&gt;0,animals!AB34,"")</f>
        <v>32.195121951219512</v>
      </c>
      <c r="AE15" s="152">
        <f>IF(animals!AB36&gt;0,animals!AB36,"")</f>
        <v>29.4</v>
      </c>
      <c r="AF15" s="152">
        <f>IF(animals!AB37&gt;0,animals!AB37,"")</f>
        <v>10.6</v>
      </c>
      <c r="AG15" s="152">
        <f>IF(animals!AB38&gt;0,animals!AB38,"")</f>
        <v>36.054421768707485</v>
      </c>
      <c r="AH15" s="152">
        <f>IF(animals!AB39&gt;0,animals!AB39,"")</f>
        <v>29.2</v>
      </c>
      <c r="AI15" s="152" t="str">
        <f>IF(animals!AB40&gt;0,animals!AB40,"")</f>
        <v/>
      </c>
      <c r="AJ15" s="152" t="str">
        <f>IF(animals!AB41&gt;0,animals!AB41,"")</f>
        <v/>
      </c>
    </row>
    <row r="16" spans="1:36" x14ac:dyDescent="0.25">
      <c r="A16" s="144" t="str">
        <f t="shared" si="0"/>
        <v>Dactylobiotus parthenogeneticus</v>
      </c>
      <c r="B16" s="145" t="str">
        <f t="shared" si="0"/>
        <v>PL.317</v>
      </c>
      <c r="C16" s="150">
        <f>animals!AD1</f>
        <v>15</v>
      </c>
      <c r="D16" s="167">
        <f>IF(animals!AD3&gt;0,animals!AD3,"")</f>
        <v>500</v>
      </c>
      <c r="E16" s="152">
        <f>IF(animals!AD5&gt;0,animals!AD5,"")</f>
        <v>49</v>
      </c>
      <c r="F16" s="168">
        <f>IF(animals!AD6&gt;0,animals!AD6,"")</f>
        <v>35.4</v>
      </c>
      <c r="G16" s="168">
        <f>IF(animals!AD7&gt;0,animals!AD7,"")</f>
        <v>5.3</v>
      </c>
      <c r="H16" s="168">
        <f>IF(animals!AD8&gt;0,animals!AD8,"")</f>
        <v>3.6</v>
      </c>
      <c r="I16" s="169">
        <f>IF(animals!AD9&gt;0,animals!AD9,"")</f>
        <v>22.5</v>
      </c>
      <c r="J16" s="170">
        <f>IF(animals!AD11&gt;0,animals!AD11,"")</f>
        <v>12.8</v>
      </c>
      <c r="K16" s="168">
        <f>IF(animals!AD12&gt;0,animals!AD12,"")</f>
        <v>7.3</v>
      </c>
      <c r="L16" s="168">
        <f>IF(animals!AD13&gt;0,animals!AD13,"")</f>
        <v>22.1</v>
      </c>
      <c r="M16" s="152">
        <f>IF(animals!AD15&gt;0,animals!AD15,"")</f>
        <v>21.1</v>
      </c>
      <c r="N16" s="152">
        <f>IF(animals!AD16&gt;0,animals!AD16,"")</f>
        <v>6.9</v>
      </c>
      <c r="O16" s="168">
        <f>IF(animals!AD17&gt;0,animals!AD17,"")</f>
        <v>32.70142180094787</v>
      </c>
      <c r="P16" s="168">
        <f>IF(animals!AD18&gt;0,animals!AD18,"")</f>
        <v>20.399999999999999</v>
      </c>
      <c r="Q16" s="168">
        <f>IF(animals!AD19&gt;0,animals!AD19,"")</f>
        <v>6.4</v>
      </c>
      <c r="R16" s="168">
        <f>IF(animals!AD20&gt;0,animals!AD20,"")</f>
        <v>31.372549019607849</v>
      </c>
      <c r="S16" s="152">
        <f>IF(animals!AD22&gt;0,animals!AD22,"")</f>
        <v>21.8</v>
      </c>
      <c r="T16" s="152">
        <f>IF(animals!AD23&gt;0,animals!AD23,"")</f>
        <v>7.7</v>
      </c>
      <c r="U16" s="152">
        <f>IF(animals!AD24&gt;0,animals!AD24,"")</f>
        <v>35.321100917431195</v>
      </c>
      <c r="V16" s="152">
        <f>IF(animals!AD25&gt;0,animals!AD25,"")</f>
        <v>19.2</v>
      </c>
      <c r="W16" s="168">
        <f>IF(animals!AD26&gt;0,animals!AD26,"")</f>
        <v>6.8</v>
      </c>
      <c r="X16" s="168">
        <f>IF(animals!AD27&gt;0,animals!AD27,"")</f>
        <v>35.416666666666671</v>
      </c>
      <c r="Y16" s="152" t="str">
        <f>IF(animals!AD29&gt;0,animals!AD29,"")</f>
        <v/>
      </c>
      <c r="Z16" s="152" t="str">
        <f>IF(animals!AD30&gt;0,animals!AD30,"")</f>
        <v/>
      </c>
      <c r="AA16" s="152" t="str">
        <f>IF(animals!AD31&gt;0,animals!AD31,"")</f>
        <v/>
      </c>
      <c r="AB16" s="152" t="str">
        <f>IF(animals!AD32&gt;0,animals!AD32,"")</f>
        <v/>
      </c>
      <c r="AC16" s="152" t="str">
        <f>IF(animals!AD33&gt;0,animals!AD33,"")</f>
        <v/>
      </c>
      <c r="AD16" s="152" t="str">
        <f>IF(animals!AD34&gt;0,animals!AD34,"")</f>
        <v/>
      </c>
      <c r="AE16" s="152">
        <f>IF(animals!AD36&gt;0,animals!AD36,"")</f>
        <v>28</v>
      </c>
      <c r="AF16" s="152">
        <f>IF(animals!AD37&gt;0,animals!AD37,"")</f>
        <v>10.8</v>
      </c>
      <c r="AG16" s="152">
        <f>IF(animals!AD38&gt;0,animals!AD38,"")</f>
        <v>38.571428571428577</v>
      </c>
      <c r="AH16" s="152">
        <f>IF(animals!AD39&gt;0,animals!AD39,"")</f>
        <v>28.4</v>
      </c>
      <c r="AI16" s="152">
        <f>IF(animals!AD40&gt;0,animals!AD40,"")</f>
        <v>10.199999999999999</v>
      </c>
      <c r="AJ16" s="152">
        <f>IF(animals!AD41&gt;0,animals!AD41,"")</f>
        <v>35.915492957746473</v>
      </c>
    </row>
    <row r="17" spans="1:36" x14ac:dyDescent="0.25">
      <c r="A17" s="144" t="str">
        <f t="shared" si="0"/>
        <v>Dactylobiotus parthenogeneticus</v>
      </c>
      <c r="B17" s="145" t="str">
        <f t="shared" si="0"/>
        <v>PL.317</v>
      </c>
      <c r="C17" s="150">
        <f>animals!AF1</f>
        <v>16</v>
      </c>
      <c r="D17" s="167">
        <f>IF(animals!AF3&gt;0,animals!AF3,"")</f>
        <v>504</v>
      </c>
      <c r="E17" s="152">
        <f>IF(animals!AF5&gt;0,animals!AF5,"")</f>
        <v>51.2</v>
      </c>
      <c r="F17" s="168">
        <f>IF(animals!AF6&gt;0,animals!AF6,"")</f>
        <v>36.5</v>
      </c>
      <c r="G17" s="168">
        <f>IF(animals!AF7&gt;0,animals!AF7,"")</f>
        <v>6.8</v>
      </c>
      <c r="H17" s="168">
        <f>IF(animals!AF8&gt;0,animals!AF8,"")</f>
        <v>4.8</v>
      </c>
      <c r="I17" s="169">
        <f>IF(animals!AF9&gt;0,animals!AF9,"")</f>
        <v>20.5</v>
      </c>
      <c r="J17" s="170">
        <f>IF(animals!AF11&gt;0,animals!AF11,"")</f>
        <v>15.6</v>
      </c>
      <c r="K17" s="168">
        <f>IF(animals!AF12&gt;0,animals!AF12,"")</f>
        <v>9.1</v>
      </c>
      <c r="L17" s="168">
        <f>IF(animals!AF13&gt;0,animals!AF13,"")</f>
        <v>25.6</v>
      </c>
      <c r="M17" s="152">
        <f>IF(animals!AF15&gt;0,animals!AF15,"")</f>
        <v>21.7</v>
      </c>
      <c r="N17" s="152">
        <f>IF(animals!AF16&gt;0,animals!AF16,"")</f>
        <v>7.5</v>
      </c>
      <c r="O17" s="168">
        <f>IF(animals!AF17&gt;0,animals!AF17,"")</f>
        <v>34.562211981566819</v>
      </c>
      <c r="P17" s="168">
        <f>IF(animals!AF18&gt;0,animals!AF18,"")</f>
        <v>19.8</v>
      </c>
      <c r="Q17" s="168">
        <f>IF(animals!AF19&gt;0,animals!AF19,"")</f>
        <v>6.6</v>
      </c>
      <c r="R17" s="168">
        <f>IF(animals!AF20&gt;0,animals!AF20,"")</f>
        <v>33.333333333333329</v>
      </c>
      <c r="S17" s="152">
        <f>IF(animals!AF22&gt;0,animals!AF22,"")</f>
        <v>21.5</v>
      </c>
      <c r="T17" s="152">
        <f>IF(animals!AF23&gt;0,animals!AF23,"")</f>
        <v>6.8</v>
      </c>
      <c r="U17" s="152">
        <f>IF(animals!AF24&gt;0,animals!AF24,"")</f>
        <v>31.627906976744185</v>
      </c>
      <c r="V17" s="152">
        <f>IF(animals!AF25&gt;0,animals!AF25,"")</f>
        <v>18</v>
      </c>
      <c r="W17" s="168">
        <f>IF(animals!AF26&gt;0,animals!AF26,"")</f>
        <v>7.2</v>
      </c>
      <c r="X17" s="168">
        <f>IF(animals!AF27&gt;0,animals!AF27,"")</f>
        <v>40</v>
      </c>
      <c r="Y17" s="152">
        <f>IF(animals!AF29&gt;0,animals!AF29,"")</f>
        <v>19</v>
      </c>
      <c r="Z17" s="152">
        <f>IF(animals!AF30&gt;0,animals!AF30,"")</f>
        <v>8.1999999999999993</v>
      </c>
      <c r="AA17" s="152">
        <f>IF(animals!AF31&gt;0,animals!AF31,"")</f>
        <v>43.157894736842103</v>
      </c>
      <c r="AB17" s="152">
        <f>IF(animals!AF32&gt;0,animals!AF32,"")</f>
        <v>18.899999999999999</v>
      </c>
      <c r="AC17" s="152">
        <f>IF(animals!AF33&gt;0,animals!AF33,"")</f>
        <v>6.6</v>
      </c>
      <c r="AD17" s="152">
        <f>IF(animals!AF34&gt;0,animals!AF34,"")</f>
        <v>34.920634920634917</v>
      </c>
      <c r="AE17" s="152">
        <f>IF(animals!AF36&gt;0,animals!AF36,"")</f>
        <v>28</v>
      </c>
      <c r="AF17" s="152">
        <f>IF(animals!AF37&gt;0,animals!AF37,"")</f>
        <v>11.2</v>
      </c>
      <c r="AG17" s="152">
        <f>IF(animals!AF38&gt;0,animals!AF38,"")</f>
        <v>40</v>
      </c>
      <c r="AH17" s="152">
        <f>IF(animals!AF39&gt;0,animals!AF39,"")</f>
        <v>23.9</v>
      </c>
      <c r="AI17" s="152">
        <f>IF(animals!AF40&gt;0,animals!AF40,"")</f>
        <v>12.6</v>
      </c>
      <c r="AJ17" s="152">
        <f>IF(animals!AF41&gt;0,animals!AF41,"")</f>
        <v>52.719665271966534</v>
      </c>
    </row>
    <row r="18" spans="1:36" x14ac:dyDescent="0.25">
      <c r="A18" s="144" t="str">
        <f t="shared" si="0"/>
        <v>Dactylobiotus parthenogeneticus</v>
      </c>
      <c r="B18" s="145" t="str">
        <f t="shared" si="0"/>
        <v>PL.317</v>
      </c>
      <c r="C18" s="150">
        <f>animals!AH1</f>
        <v>17</v>
      </c>
      <c r="D18" s="167">
        <f>IF(animals!AH3&gt;0,animals!AH3,"")</f>
        <v>679</v>
      </c>
      <c r="E18" s="152">
        <f>IF(animals!AH5&gt;0,animals!AH5,"")</f>
        <v>64</v>
      </c>
      <c r="F18" s="168">
        <f>IF(animals!AH6&gt;0,animals!AH6,"")</f>
        <v>46.4</v>
      </c>
      <c r="G18" s="168">
        <f>IF(animals!AH7&gt;0,animals!AH7,"")</f>
        <v>7.9</v>
      </c>
      <c r="H18" s="168">
        <f>IF(animals!AH8&gt;0,animals!AH8,"")</f>
        <v>6.2</v>
      </c>
      <c r="I18" s="169">
        <f>IF(animals!AH9&gt;0,animals!AH9,"")</f>
        <v>26.7</v>
      </c>
      <c r="J18" s="170">
        <f>IF(animals!AH11&gt;0,animals!AH11,"")</f>
        <v>20.399999999999999</v>
      </c>
      <c r="K18" s="168">
        <f>IF(animals!AH12&gt;0,animals!AH12,"")</f>
        <v>11.2</v>
      </c>
      <c r="L18" s="168">
        <f>IF(animals!AH13&gt;0,animals!AH13,"")</f>
        <v>35.4</v>
      </c>
      <c r="M18" s="152">
        <f>IF(animals!AH15&gt;0,animals!AH15,"")</f>
        <v>27.6</v>
      </c>
      <c r="N18" s="152">
        <f>IF(animals!AH16&gt;0,animals!AH16,"")</f>
        <v>9.1</v>
      </c>
      <c r="O18" s="168">
        <f>IF(animals!AH17&gt;0,animals!AH17,"")</f>
        <v>32.971014492753618</v>
      </c>
      <c r="P18" s="168">
        <f>IF(animals!AH18&gt;0,animals!AH18,"")</f>
        <v>26.5</v>
      </c>
      <c r="Q18" s="168">
        <f>IF(animals!AH19&gt;0,animals!AH19,"")</f>
        <v>9.6</v>
      </c>
      <c r="R18" s="168">
        <f>IF(animals!AH20&gt;0,animals!AH20,"")</f>
        <v>36.226415094339622</v>
      </c>
      <c r="S18" s="152">
        <f>IF(animals!AH22&gt;0,animals!AH22,"")</f>
        <v>27.3</v>
      </c>
      <c r="T18" s="152">
        <f>IF(animals!AH23&gt;0,animals!AH23,"")</f>
        <v>10.4</v>
      </c>
      <c r="U18" s="152">
        <f>IF(animals!AH24&gt;0,animals!AH24,"")</f>
        <v>38.095238095238095</v>
      </c>
      <c r="V18" s="152">
        <f>IF(animals!AH25&gt;0,animals!AH25,"")</f>
        <v>21.4</v>
      </c>
      <c r="W18" s="168">
        <f>IF(animals!AH26&gt;0,animals!AH26,"")</f>
        <v>9.5</v>
      </c>
      <c r="X18" s="168">
        <f>IF(animals!AH27&gt;0,animals!AH27,"")</f>
        <v>44.392523364485989</v>
      </c>
      <c r="Y18" s="152">
        <f>IF(animals!AH29&gt;0,animals!AH29,"")</f>
        <v>25.9</v>
      </c>
      <c r="Z18" s="152">
        <f>IF(animals!AH30&gt;0,animals!AH30,"")</f>
        <v>9.8000000000000007</v>
      </c>
      <c r="AA18" s="152">
        <f>IF(animals!AH31&gt;0,animals!AH31,"")</f>
        <v>37.837837837837839</v>
      </c>
      <c r="AB18" s="152">
        <f>IF(animals!AH32&gt;0,animals!AH32,"")</f>
        <v>21.4</v>
      </c>
      <c r="AC18" s="152">
        <f>IF(animals!AH33&gt;0,animals!AH33,"")</f>
        <v>9.1</v>
      </c>
      <c r="AD18" s="152">
        <f>IF(animals!AH34&gt;0,animals!AH34,"")</f>
        <v>42.523364485981304</v>
      </c>
      <c r="AE18" s="152">
        <f>IF(animals!AH36&gt;0,animals!AH36,"")</f>
        <v>33</v>
      </c>
      <c r="AF18" s="152">
        <f>IF(animals!AH37&gt;0,animals!AH37,"")</f>
        <v>14.4</v>
      </c>
      <c r="AG18" s="152">
        <f>IF(animals!AH38&gt;0,animals!AH38,"")</f>
        <v>43.63636363636364</v>
      </c>
      <c r="AH18" s="152">
        <f>IF(animals!AH39&gt;0,animals!AH39,"")</f>
        <v>32.9</v>
      </c>
      <c r="AI18" s="152">
        <f>IF(animals!AH40&gt;0,animals!AH40,"")</f>
        <v>14.6</v>
      </c>
      <c r="AJ18" s="152">
        <f>IF(animals!AH41&gt;0,animals!AH41,"")</f>
        <v>44.376899696048632</v>
      </c>
    </row>
    <row r="19" spans="1:36" x14ac:dyDescent="0.25">
      <c r="A19" s="144" t="str">
        <f t="shared" si="0"/>
        <v>Dactylobiotus parthenogeneticus</v>
      </c>
      <c r="B19" s="145" t="str">
        <f t="shared" si="0"/>
        <v>PL.317</v>
      </c>
      <c r="C19" s="150">
        <f>animals!AJ1</f>
        <v>18</v>
      </c>
      <c r="D19" s="167">
        <f>IF(animals!AJ3&gt;0,animals!AJ3,"")</f>
        <v>543</v>
      </c>
      <c r="E19" s="152">
        <f>IF(animals!AJ5&gt;0,animals!AJ5,"")</f>
        <v>54.7</v>
      </c>
      <c r="F19" s="168">
        <f>IF(animals!AJ6&gt;0,animals!AJ6,"")</f>
        <v>38.4</v>
      </c>
      <c r="G19" s="168">
        <f>IF(animals!AJ7&gt;0,animals!AJ7,"")</f>
        <v>7.4</v>
      </c>
      <c r="H19" s="168">
        <f>IF(animals!AJ8&gt;0,animals!AJ8,"")</f>
        <v>5.4</v>
      </c>
      <c r="I19" s="169">
        <f>IF(animals!AJ9&gt;0,animals!AJ9,"")</f>
        <v>23.3</v>
      </c>
      <c r="J19" s="170">
        <f>IF(animals!AJ11&gt;0,animals!AJ11,"")</f>
        <v>17.5</v>
      </c>
      <c r="K19" s="168">
        <f>IF(animals!AJ12&gt;0,animals!AJ12,"")</f>
        <v>8.8000000000000007</v>
      </c>
      <c r="L19" s="168">
        <f>IF(animals!AJ13&gt;0,animals!AJ13,"")</f>
        <v>28.6</v>
      </c>
      <c r="M19" s="152">
        <f>IF(animals!AJ15&gt;0,animals!AJ15,"")</f>
        <v>24.6</v>
      </c>
      <c r="N19" s="152">
        <f>IF(animals!AJ16&gt;0,animals!AJ16,"")</f>
        <v>8.1</v>
      </c>
      <c r="O19" s="168">
        <f>IF(animals!AJ17&gt;0,animals!AJ17,"")</f>
        <v>32.926829268292678</v>
      </c>
      <c r="P19" s="168">
        <f>IF(animals!AJ18&gt;0,animals!AJ18,"")</f>
        <v>20.2</v>
      </c>
      <c r="Q19" s="168">
        <f>IF(animals!AJ19&gt;0,animals!AJ19,"")</f>
        <v>8.8000000000000007</v>
      </c>
      <c r="R19" s="168">
        <f>IF(animals!AJ20&gt;0,animals!AJ20,"")</f>
        <v>43.564356435643568</v>
      </c>
      <c r="S19" s="152">
        <f>IF(animals!AJ22&gt;0,animals!AJ22,"")</f>
        <v>24.6</v>
      </c>
      <c r="T19" s="152">
        <f>IF(animals!AJ23&gt;0,animals!AJ23,"")</f>
        <v>8.1999999999999993</v>
      </c>
      <c r="U19" s="152">
        <f>IF(animals!AJ24&gt;0,animals!AJ24,"")</f>
        <v>33.333333333333329</v>
      </c>
      <c r="V19" s="152">
        <f>IF(animals!AJ25&gt;0,animals!AJ25,"")</f>
        <v>20.399999999999999</v>
      </c>
      <c r="W19" s="168">
        <f>IF(animals!AJ26&gt;0,animals!AJ26,"")</f>
        <v>9.4</v>
      </c>
      <c r="X19" s="168">
        <f>IF(animals!AJ27&gt;0,animals!AJ27,"")</f>
        <v>46.078431372549019</v>
      </c>
      <c r="Y19" s="152">
        <f>IF(animals!AJ29&gt;0,animals!AJ29,"")</f>
        <v>26.2</v>
      </c>
      <c r="Z19" s="152">
        <f>IF(animals!AJ30&gt;0,animals!AJ30,"")</f>
        <v>9.1999999999999993</v>
      </c>
      <c r="AA19" s="152">
        <f>IF(animals!AJ31&gt;0,animals!AJ31,"")</f>
        <v>35.114503816793892</v>
      </c>
      <c r="AB19" s="152" t="str">
        <f>IF(animals!AJ32&gt;0,animals!AJ32,"")</f>
        <v/>
      </c>
      <c r="AC19" s="152" t="str">
        <f>IF(animals!AJ33&gt;0,animals!AJ33,"")</f>
        <v/>
      </c>
      <c r="AD19" s="152" t="str">
        <f>IF(animals!AJ34&gt;0,animals!AJ34,"")</f>
        <v/>
      </c>
      <c r="AE19" s="152">
        <f>IF(animals!AJ36&gt;0,animals!AJ36,"")</f>
        <v>29.7</v>
      </c>
      <c r="AF19" s="152">
        <f>IF(animals!AJ37&gt;0,animals!AJ37,"")</f>
        <v>9.1999999999999993</v>
      </c>
      <c r="AG19" s="152">
        <f>IF(animals!AJ38&gt;0,animals!AJ38,"")</f>
        <v>30.976430976430976</v>
      </c>
      <c r="AH19" s="152" t="str">
        <f>IF(animals!AJ39&gt;0,animals!AJ39,"")</f>
        <v/>
      </c>
      <c r="AI19" s="152" t="str">
        <f>IF(animals!AJ40&gt;0,animals!AJ40,"")</f>
        <v/>
      </c>
      <c r="AJ19" s="152" t="str">
        <f>IF(animals!AJ41&gt;0,animals!AJ41,"")</f>
        <v/>
      </c>
    </row>
    <row r="20" spans="1:36" x14ac:dyDescent="0.25">
      <c r="A20" s="144" t="str">
        <f t="shared" ref="A20:B31" si="1">A$2</f>
        <v>Dactylobiotus parthenogeneticus</v>
      </c>
      <c r="B20" s="145" t="str">
        <f t="shared" si="1"/>
        <v>PL.317</v>
      </c>
      <c r="C20" s="150">
        <f>animals!AL1</f>
        <v>19</v>
      </c>
      <c r="D20" s="167">
        <f>IF(animals!AL3&gt;0,animals!AL3,"")</f>
        <v>578</v>
      </c>
      <c r="E20" s="152">
        <f>IF(animals!AL5&gt;0,animals!AL5,"")</f>
        <v>52.4</v>
      </c>
      <c r="F20" s="168">
        <f>IF(animals!AL6&gt;0,animals!AL6,"")</f>
        <v>37.700000000000003</v>
      </c>
      <c r="G20" s="168">
        <f>IF(animals!AL7&gt;0,animals!AL7,"")</f>
        <v>6.7</v>
      </c>
      <c r="H20" s="168">
        <f>IF(animals!AL8&gt;0,animals!AL8,"")</f>
        <v>4.9000000000000004</v>
      </c>
      <c r="I20" s="169">
        <f>IF(animals!AL9&gt;0,animals!AL9,"")</f>
        <v>23.7</v>
      </c>
      <c r="J20" s="170">
        <f>IF(animals!AL11&gt;0,animals!AL11,"")</f>
        <v>16.2</v>
      </c>
      <c r="K20" s="168">
        <f>IF(animals!AL12&gt;0,animals!AL12,"")</f>
        <v>9.1999999999999993</v>
      </c>
      <c r="L20" s="168">
        <f>IF(animals!AL13&gt;0,animals!AL13,"")</f>
        <v>26.9</v>
      </c>
      <c r="M20" s="152">
        <f>IF(animals!AL15&gt;0,animals!AL15,"")</f>
        <v>23.4</v>
      </c>
      <c r="N20" s="152">
        <f>IF(animals!AL16&gt;0,animals!AL16,"")</f>
        <v>7.9</v>
      </c>
      <c r="O20" s="168">
        <f>IF(animals!AL17&gt;0,animals!AL17,"")</f>
        <v>33.760683760683762</v>
      </c>
      <c r="P20" s="168">
        <f>IF(animals!AL18&gt;0,animals!AL18,"")</f>
        <v>21.4</v>
      </c>
      <c r="Q20" s="168">
        <f>IF(animals!AL19&gt;0,animals!AL19,"")</f>
        <v>8.3000000000000007</v>
      </c>
      <c r="R20" s="168">
        <f>IF(animals!AL20&gt;0,animals!AL20,"")</f>
        <v>38.78504672897197</v>
      </c>
      <c r="S20" s="152">
        <f>IF(animals!AL22&gt;0,animals!AL22,"")</f>
        <v>21.8</v>
      </c>
      <c r="T20" s="152">
        <f>IF(animals!AL23&gt;0,animals!AL23,"")</f>
        <v>8.1999999999999993</v>
      </c>
      <c r="U20" s="152">
        <f>IF(animals!AL24&gt;0,animals!AL24,"")</f>
        <v>37.614678899082563</v>
      </c>
      <c r="V20" s="152">
        <f>IF(animals!AL25&gt;0,animals!AL25,"")</f>
        <v>20.3</v>
      </c>
      <c r="W20" s="168">
        <f>IF(animals!AL26&gt;0,animals!AL26,"")</f>
        <v>5.8</v>
      </c>
      <c r="X20" s="168">
        <f>IF(animals!AL27&gt;0,animals!AL27,"")</f>
        <v>28.571428571428569</v>
      </c>
      <c r="Y20" s="152">
        <f>IF(animals!AL29&gt;0,animals!AL29,"")</f>
        <v>21.9</v>
      </c>
      <c r="Z20" s="152">
        <f>IF(animals!AL30&gt;0,animals!AL30,"")</f>
        <v>8.9</v>
      </c>
      <c r="AA20" s="152">
        <f>IF(animals!AL31&gt;0,animals!AL31,"")</f>
        <v>40.6392694063927</v>
      </c>
      <c r="AB20" s="152">
        <f>IF(animals!AL32&gt;0,animals!AL32,"")</f>
        <v>20.399999999999999</v>
      </c>
      <c r="AC20" s="152">
        <f>IF(animals!AL33&gt;0,animals!AL33,"")</f>
        <v>7.2</v>
      </c>
      <c r="AD20" s="152">
        <f>IF(animals!AL34&gt;0,animals!AL34,"")</f>
        <v>35.294117647058826</v>
      </c>
      <c r="AE20" s="152">
        <f>IF(animals!AL36&gt;0,animals!AL36,"")</f>
        <v>28.5</v>
      </c>
      <c r="AF20" s="152">
        <f>IF(animals!AL37&gt;0,animals!AL37,"")</f>
        <v>11.4</v>
      </c>
      <c r="AG20" s="152">
        <f>IF(animals!AL38&gt;0,animals!AL38,"")</f>
        <v>40</v>
      </c>
      <c r="AH20" s="152">
        <f>IF(animals!AL39&gt;0,animals!AL39,"")</f>
        <v>31.1</v>
      </c>
      <c r="AI20" s="152">
        <f>IF(animals!AL40&gt;0,animals!AL40,"")</f>
        <v>11.5</v>
      </c>
      <c r="AJ20" s="152">
        <f>IF(animals!AL41&gt;0,animals!AL41,"")</f>
        <v>36.977491961414785</v>
      </c>
    </row>
    <row r="21" spans="1:36" x14ac:dyDescent="0.25">
      <c r="A21" s="144" t="str">
        <f t="shared" si="1"/>
        <v>Dactylobiotus parthenogeneticus</v>
      </c>
      <c r="B21" s="145" t="str">
        <f t="shared" si="1"/>
        <v>PL.317</v>
      </c>
      <c r="C21" s="150">
        <f>animals!AN1</f>
        <v>20</v>
      </c>
      <c r="D21" s="167">
        <f>IF(animals!AN3&gt;0,animals!AN3,"")</f>
        <v>476</v>
      </c>
      <c r="E21" s="152">
        <f>IF(animals!AN5&gt;0,animals!AN5,"")</f>
        <v>49.2</v>
      </c>
      <c r="F21" s="168">
        <f>IF(animals!AN6&gt;0,animals!AN6,"")</f>
        <v>35.6</v>
      </c>
      <c r="G21" s="168">
        <f>IF(animals!AN7&gt;0,animals!AN7,"")</f>
        <v>5.5</v>
      </c>
      <c r="H21" s="168">
        <f>IF(animals!AN8&gt;0,animals!AN8,"")</f>
        <v>3.9</v>
      </c>
      <c r="I21" s="169">
        <f>IF(animals!AN9&gt;0,animals!AN9,"")</f>
        <v>22.9</v>
      </c>
      <c r="J21" s="170">
        <f>IF(animals!AN11&gt;0,animals!AN11,"")</f>
        <v>13.1</v>
      </c>
      <c r="K21" s="168">
        <f>IF(animals!AN12&gt;0,animals!AN12,"")</f>
        <v>7.6</v>
      </c>
      <c r="L21" s="168">
        <f>IF(animals!AN13&gt;0,animals!AN13,"")</f>
        <v>22.5</v>
      </c>
      <c r="M21" s="152">
        <f>IF(animals!AN15&gt;0,animals!AN15,"")</f>
        <v>19.600000000000001</v>
      </c>
      <c r="N21" s="152">
        <f>IF(animals!AN16&gt;0,animals!AN16,"")</f>
        <v>6.9</v>
      </c>
      <c r="O21" s="168">
        <f>IF(animals!AN17&gt;0,animals!AN17,"")</f>
        <v>35.204081632653065</v>
      </c>
      <c r="P21" s="168">
        <f>IF(animals!AN18&gt;0,animals!AN18,"")</f>
        <v>15.3</v>
      </c>
      <c r="Q21" s="168">
        <f>IF(animals!AN19&gt;0,animals!AN19,"")</f>
        <v>6.5</v>
      </c>
      <c r="R21" s="168">
        <f>IF(animals!AN20&gt;0,animals!AN20,"")</f>
        <v>42.483660130718953</v>
      </c>
      <c r="S21" s="152">
        <f>IF(animals!AN22&gt;0,animals!AN22,"")</f>
        <v>18.399999999999999</v>
      </c>
      <c r="T21" s="152">
        <f>IF(animals!AN23&gt;0,animals!AN23,"")</f>
        <v>7.2</v>
      </c>
      <c r="U21" s="152">
        <f>IF(animals!AN24&gt;0,animals!AN24,"")</f>
        <v>39.130434782608695</v>
      </c>
      <c r="V21" s="152">
        <f>IF(animals!AN25&gt;0,animals!AN25,"")</f>
        <v>15.3</v>
      </c>
      <c r="W21" s="168">
        <f>IF(animals!AN26&gt;0,animals!AN26,"")</f>
        <v>6.1</v>
      </c>
      <c r="X21" s="168">
        <f>IF(animals!AN27&gt;0,animals!AN27,"")</f>
        <v>39.869281045751634</v>
      </c>
      <c r="Y21" s="152">
        <f>IF(animals!AN29&gt;0,animals!AN29,"")</f>
        <v>17.3</v>
      </c>
      <c r="Z21" s="152">
        <f>IF(animals!AN30&gt;0,animals!AN30,"")</f>
        <v>7.6</v>
      </c>
      <c r="AA21" s="152">
        <f>IF(animals!AN31&gt;0,animals!AN31,"")</f>
        <v>43.93063583815028</v>
      </c>
      <c r="AB21" s="152">
        <f>IF(animals!AN32&gt;0,animals!AN32,"")</f>
        <v>17.2</v>
      </c>
      <c r="AC21" s="152">
        <f>IF(animals!AN33&gt;0,animals!AN33,"")</f>
        <v>6.3</v>
      </c>
      <c r="AD21" s="152">
        <f>IF(animals!AN34&gt;0,animals!AN34,"")</f>
        <v>36.627906976744185</v>
      </c>
      <c r="AE21" s="152">
        <f>IF(animals!AN36&gt;0,animals!AN36,"")</f>
        <v>26.5</v>
      </c>
      <c r="AF21" s="152">
        <f>IF(animals!AN37&gt;0,animals!AN37,"")</f>
        <v>11.2</v>
      </c>
      <c r="AG21" s="152">
        <f>IF(animals!AN38&gt;0,animals!AN38,"")</f>
        <v>42.264150943396224</v>
      </c>
      <c r="AH21" s="152">
        <f>IF(animals!AN39&gt;0,animals!AN39,"")</f>
        <v>24.7</v>
      </c>
      <c r="AI21" s="152">
        <f>IF(animals!AN40&gt;0,animals!AN40,"")</f>
        <v>11</v>
      </c>
      <c r="AJ21" s="152">
        <f>IF(animals!AN41&gt;0,animals!AN41,"")</f>
        <v>44.534412955465591</v>
      </c>
    </row>
    <row r="22" spans="1:36" x14ac:dyDescent="0.25">
      <c r="A22" s="144" t="str">
        <f t="shared" si="1"/>
        <v>Dactylobiotus parthenogeneticus</v>
      </c>
      <c r="B22" s="145" t="str">
        <f t="shared" si="1"/>
        <v>PL.317</v>
      </c>
      <c r="C22" s="150">
        <f>animals!AP1</f>
        <v>21</v>
      </c>
      <c r="D22" s="167">
        <f>IF(animals!AP3&gt;0,animals!AP3,"")</f>
        <v>640</v>
      </c>
      <c r="E22" s="152">
        <f>IF(animals!AP5&gt;0,animals!AP5,"")</f>
        <v>57.7</v>
      </c>
      <c r="F22" s="168">
        <f>IF(animals!AP6&gt;0,animals!AP6,"")</f>
        <v>40.1</v>
      </c>
      <c r="G22" s="168">
        <f>IF(animals!AP7&gt;0,animals!AP7,"")</f>
        <v>7.6</v>
      </c>
      <c r="H22" s="168">
        <f>IF(animals!AP8&gt;0,animals!AP8,"")</f>
        <v>4.8</v>
      </c>
      <c r="I22" s="169">
        <f>IF(animals!AP9&gt;0,animals!AP9,"")</f>
        <v>26.5</v>
      </c>
      <c r="J22" s="170">
        <f>IF(animals!AP11&gt;0,animals!AP11,"")</f>
        <v>17.2</v>
      </c>
      <c r="K22" s="168">
        <f>IF(animals!AP12&gt;0,animals!AP12,"")</f>
        <v>10.1</v>
      </c>
      <c r="L22" s="168">
        <f>IF(animals!AP13&gt;0,animals!AP13,"")</f>
        <v>29.8</v>
      </c>
      <c r="M22" s="152">
        <f>IF(animals!AP15&gt;0,animals!AP15,"")</f>
        <v>25.9</v>
      </c>
      <c r="N22" s="152">
        <f>IF(animals!AP16&gt;0,animals!AP16,"")</f>
        <v>8</v>
      </c>
      <c r="O22" s="168">
        <f>IF(animals!AP17&gt;0,animals!AP17,"")</f>
        <v>30.888030888030887</v>
      </c>
      <c r="P22" s="168">
        <f>IF(animals!AP18&gt;0,animals!AP18,"")</f>
        <v>25.4</v>
      </c>
      <c r="Q22" s="168">
        <f>IF(animals!AP19&gt;0,animals!AP19,"")</f>
        <v>8.9</v>
      </c>
      <c r="R22" s="168">
        <f>IF(animals!AP20&gt;0,animals!AP20,"")</f>
        <v>35.039370078740163</v>
      </c>
      <c r="S22" s="152">
        <f>IF(animals!AP22&gt;0,animals!AP22,"")</f>
        <v>25.2</v>
      </c>
      <c r="T22" s="152">
        <f>IF(animals!AP23&gt;0,animals!AP23,"")</f>
        <v>10</v>
      </c>
      <c r="U22" s="152">
        <f>IF(animals!AP24&gt;0,animals!AP24,"")</f>
        <v>39.682539682539684</v>
      </c>
      <c r="V22" s="152">
        <f>IF(animals!AP25&gt;0,animals!AP25,"")</f>
        <v>22.1</v>
      </c>
      <c r="W22" s="168">
        <f>IF(animals!AP26&gt;0,animals!AP26,"")</f>
        <v>8.1999999999999993</v>
      </c>
      <c r="X22" s="168">
        <f>IF(animals!AP27&gt;0,animals!AP27,"")</f>
        <v>37.104072398190041</v>
      </c>
      <c r="Y22" s="152">
        <f>IF(animals!AP29&gt;0,animals!AP29,"")</f>
        <v>23.6</v>
      </c>
      <c r="Z22" s="152">
        <f>IF(animals!AP30&gt;0,animals!AP30,"")</f>
        <v>9.4</v>
      </c>
      <c r="AA22" s="152">
        <f>IF(animals!AP31&gt;0,animals!AP31,"")</f>
        <v>39.83050847457627</v>
      </c>
      <c r="AB22" s="152">
        <f>IF(animals!AP32&gt;0,animals!AP32,"")</f>
        <v>22.6</v>
      </c>
      <c r="AC22" s="152">
        <f>IF(animals!AP33&gt;0,animals!AP33,"")</f>
        <v>8.1</v>
      </c>
      <c r="AD22" s="152">
        <f>IF(animals!AP34&gt;0,animals!AP34,"")</f>
        <v>35.840707964601762</v>
      </c>
      <c r="AE22" s="152">
        <f>IF(animals!AP36&gt;0,animals!AP36,"")</f>
        <v>32.5</v>
      </c>
      <c r="AF22" s="152">
        <f>IF(animals!AP37&gt;0,animals!AP37,"")</f>
        <v>11.8</v>
      </c>
      <c r="AG22" s="152">
        <f>IF(animals!AP38&gt;0,animals!AP38,"")</f>
        <v>36.307692307692307</v>
      </c>
      <c r="AH22" s="152">
        <f>IF(animals!AP39&gt;0,animals!AP39,"")</f>
        <v>33.9</v>
      </c>
      <c r="AI22" s="152">
        <f>IF(animals!AP40&gt;0,animals!AP40,"")</f>
        <v>12.5</v>
      </c>
      <c r="AJ22" s="152">
        <f>IF(animals!AP41&gt;0,animals!AP41,"")</f>
        <v>36.873156342182895</v>
      </c>
    </row>
    <row r="23" spans="1:36" x14ac:dyDescent="0.25">
      <c r="A23" s="144" t="str">
        <f t="shared" si="1"/>
        <v>Dactylobiotus parthenogeneticus</v>
      </c>
      <c r="B23" s="145" t="str">
        <f t="shared" si="1"/>
        <v>PL.317</v>
      </c>
      <c r="C23" s="150">
        <f>animals!AR1</f>
        <v>22</v>
      </c>
      <c r="D23" s="167">
        <f>IF(animals!AR3&gt;0,animals!AR3,"")</f>
        <v>543</v>
      </c>
      <c r="E23" s="152">
        <f>IF(animals!AR5&gt;0,animals!AR5,"")</f>
        <v>58.9</v>
      </c>
      <c r="F23" s="168">
        <f>IF(animals!AR6&gt;0,animals!AR6,"")</f>
        <v>42.4</v>
      </c>
      <c r="G23" s="168">
        <f>IF(animals!AR7&gt;0,animals!AR7,"")</f>
        <v>7.4</v>
      </c>
      <c r="H23" s="168">
        <f>IF(animals!AR8&gt;0,animals!AR8,"")</f>
        <v>4.3</v>
      </c>
      <c r="I23" s="169">
        <f>IF(animals!AR9&gt;0,animals!AR9,"")</f>
        <v>27.3</v>
      </c>
      <c r="J23" s="170">
        <f>IF(animals!AR11&gt;0,animals!AR11,"")</f>
        <v>16.3</v>
      </c>
      <c r="K23" s="168">
        <f>IF(animals!AR12&gt;0,animals!AR12,"")</f>
        <v>9.1</v>
      </c>
      <c r="L23" s="168">
        <f>IF(animals!AR13&gt;0,animals!AR13,"")</f>
        <v>28.7</v>
      </c>
      <c r="M23" s="152">
        <f>IF(animals!AR15&gt;0,animals!AR15,"")</f>
        <v>22.3</v>
      </c>
      <c r="N23" s="152">
        <f>IF(animals!AR16&gt;0,animals!AR16,"")</f>
        <v>8.3000000000000007</v>
      </c>
      <c r="O23" s="168">
        <f>IF(animals!AR17&gt;0,animals!AR17,"")</f>
        <v>37.219730941704036</v>
      </c>
      <c r="P23" s="168">
        <f>IF(animals!AR18&gt;0,animals!AR18,"")</f>
        <v>19.3</v>
      </c>
      <c r="Q23" s="168">
        <f>IF(animals!AR19&gt;0,animals!AR19,"")</f>
        <v>8.1999999999999993</v>
      </c>
      <c r="R23" s="168">
        <f>IF(animals!AR20&gt;0,animals!AR20,"")</f>
        <v>42.487046632124347</v>
      </c>
      <c r="S23" s="152">
        <f>IF(animals!AR22&gt;0,animals!AR22,"")</f>
        <v>20.2</v>
      </c>
      <c r="T23" s="152">
        <f>IF(animals!AR23&gt;0,animals!AR23,"")</f>
        <v>8.9</v>
      </c>
      <c r="U23" s="152">
        <f>IF(animals!AR24&gt;0,animals!AR24,"")</f>
        <v>44.059405940594068</v>
      </c>
      <c r="V23" s="152">
        <f>IF(animals!AR25&gt;0,animals!AR25,"")</f>
        <v>19.8</v>
      </c>
      <c r="W23" s="168">
        <f>IF(animals!AR26&gt;0,animals!AR26,"")</f>
        <v>8.1999999999999993</v>
      </c>
      <c r="X23" s="168">
        <f>IF(animals!AR27&gt;0,animals!AR27,"")</f>
        <v>41.414141414141412</v>
      </c>
      <c r="Y23" s="152">
        <f>IF(animals!AR29&gt;0,animals!AR29,"")</f>
        <v>20.8</v>
      </c>
      <c r="Z23" s="152">
        <f>IF(animals!AR30&gt;0,animals!AR30,"")</f>
        <v>8.9</v>
      </c>
      <c r="AA23" s="152">
        <f>IF(animals!AR31&gt;0,animals!AR31,"")</f>
        <v>42.788461538461533</v>
      </c>
      <c r="AB23" s="152">
        <f>IF(animals!AR32&gt;0,animals!AR32,"")</f>
        <v>18.2</v>
      </c>
      <c r="AC23" s="152">
        <f>IF(animals!AR33&gt;0,animals!AR33,"")</f>
        <v>7.9</v>
      </c>
      <c r="AD23" s="152">
        <f>IF(animals!AR34&gt;0,animals!AR34,"")</f>
        <v>43.406593406593409</v>
      </c>
      <c r="AE23" s="152">
        <f>IF(animals!AR36&gt;0,animals!AR36,"")</f>
        <v>31.2</v>
      </c>
      <c r="AF23" s="152">
        <f>IF(animals!AR37&gt;0,animals!AR37,"")</f>
        <v>12.4</v>
      </c>
      <c r="AG23" s="152">
        <f>IF(animals!AR38&gt;0,animals!AR38,"")</f>
        <v>39.743589743589745</v>
      </c>
      <c r="AH23" s="152" t="str">
        <f>IF(animals!AR39&gt;0,animals!AR39,"")</f>
        <v/>
      </c>
      <c r="AI23" s="152" t="str">
        <f>IF(animals!AR40&gt;0,animals!AR40,"")</f>
        <v/>
      </c>
      <c r="AJ23" s="152" t="str">
        <f>IF(animals!AR41&gt;0,animals!AR41,"")</f>
        <v/>
      </c>
    </row>
    <row r="24" spans="1:36" x14ac:dyDescent="0.25">
      <c r="A24" s="144" t="str">
        <f t="shared" si="1"/>
        <v>Dactylobiotus parthenogeneticus</v>
      </c>
      <c r="B24" s="145" t="str">
        <f t="shared" si="1"/>
        <v>PL.317</v>
      </c>
      <c r="C24" s="150">
        <f>animals!AT1</f>
        <v>23</v>
      </c>
      <c r="D24" s="167">
        <f>IF(animals!AT3&gt;0,animals!AT3,"")</f>
        <v>530.79999999999995</v>
      </c>
      <c r="E24" s="152">
        <f>IF(animals!AT5&gt;0,animals!AT5,"")</f>
        <v>50.3</v>
      </c>
      <c r="F24" s="168">
        <f>IF(animals!AT6&gt;0,animals!AT6,"")</f>
        <v>36.5</v>
      </c>
      <c r="G24" s="168">
        <f>IF(animals!AT7&gt;0,animals!AT7,"")</f>
        <v>6.7</v>
      </c>
      <c r="H24" s="168">
        <f>IF(animals!AT8&gt;0,animals!AT8,"")</f>
        <v>4</v>
      </c>
      <c r="I24" s="169">
        <f>IF(animals!AT9&gt;0,animals!AT9,"")</f>
        <v>23.1</v>
      </c>
      <c r="J24" s="170">
        <f>IF(animals!AT11&gt;0,animals!AT11,"")</f>
        <v>14.7</v>
      </c>
      <c r="K24" s="168">
        <f>IF(animals!AT12&gt;0,animals!AT12,"")</f>
        <v>7.4</v>
      </c>
      <c r="L24" s="168">
        <f>IF(animals!AT13&gt;0,animals!AT13,"")</f>
        <v>24.6</v>
      </c>
      <c r="M24" s="152">
        <f>IF(animals!AT15&gt;0,animals!AT15,"")</f>
        <v>19.899999999999999</v>
      </c>
      <c r="N24" s="152">
        <f>IF(animals!AT16&gt;0,animals!AT16,"")</f>
        <v>7.9</v>
      </c>
      <c r="O24" s="168">
        <f>IF(animals!AT17&gt;0,animals!AT17,"")</f>
        <v>39.698492462311563</v>
      </c>
      <c r="P24" s="168">
        <f>IF(animals!AT18&gt;0,animals!AT18,"")</f>
        <v>18.3</v>
      </c>
      <c r="Q24" s="168">
        <f>IF(animals!AT19&gt;0,animals!AT19,"")</f>
        <v>7.6</v>
      </c>
      <c r="R24" s="168">
        <f>IF(animals!AT20&gt;0,animals!AT20,"")</f>
        <v>41.530054644808736</v>
      </c>
      <c r="S24" s="152">
        <f>IF(animals!AT22&gt;0,animals!AT22,"")</f>
        <v>20.9</v>
      </c>
      <c r="T24" s="152">
        <f>IF(animals!AT23&gt;0,animals!AT23,"")</f>
        <v>7.7</v>
      </c>
      <c r="U24" s="152">
        <f>IF(animals!AT24&gt;0,animals!AT24,"")</f>
        <v>36.842105263157897</v>
      </c>
      <c r="V24" s="152" t="str">
        <f>IF(animals!AT25&gt;0,animals!AT25,"")</f>
        <v/>
      </c>
      <c r="W24" s="168" t="str">
        <f>IF(animals!AT26&gt;0,animals!AT26,"")</f>
        <v/>
      </c>
      <c r="X24" s="168" t="str">
        <f>IF(animals!AT27&gt;0,animals!AT27,"")</f>
        <v/>
      </c>
      <c r="Y24" s="152">
        <f>IF(animals!AT29&gt;0,animals!AT29,"")</f>
        <v>20.5</v>
      </c>
      <c r="Z24" s="152">
        <f>IF(animals!AT30&gt;0,animals!AT30,"")</f>
        <v>8.1</v>
      </c>
      <c r="AA24" s="152">
        <f>IF(animals!AT31&gt;0,animals!AT31,"")</f>
        <v>39.512195121951216</v>
      </c>
      <c r="AB24" s="152">
        <f>IF(animals!AT32&gt;0,animals!AT32,"")</f>
        <v>20.399999999999999</v>
      </c>
      <c r="AC24" s="152">
        <f>IF(animals!AT33&gt;0,animals!AT33,"")</f>
        <v>7</v>
      </c>
      <c r="AD24" s="152">
        <f>IF(animals!AT34&gt;0,animals!AT34,"")</f>
        <v>34.313725490196077</v>
      </c>
      <c r="AE24" s="152">
        <f>IF(animals!AT36&gt;0,animals!AT36,"")</f>
        <v>27.3</v>
      </c>
      <c r="AF24" s="152">
        <f>IF(animals!AT37&gt;0,animals!AT37,"")</f>
        <v>11.5</v>
      </c>
      <c r="AG24" s="152">
        <f>IF(animals!AT38&gt;0,animals!AT38,"")</f>
        <v>42.124542124542124</v>
      </c>
      <c r="AH24" s="152">
        <f>IF(animals!AT39&gt;0,animals!AT39,"")</f>
        <v>29.2</v>
      </c>
      <c r="AI24" s="152">
        <f>IF(animals!AT40&gt;0,animals!AT40,"")</f>
        <v>12.2</v>
      </c>
      <c r="AJ24" s="152">
        <f>IF(animals!AT41&gt;0,animals!AT41,"")</f>
        <v>41.780821917808218</v>
      </c>
    </row>
    <row r="25" spans="1:36" x14ac:dyDescent="0.25">
      <c r="A25" s="144" t="str">
        <f t="shared" si="1"/>
        <v>Dactylobiotus parthenogeneticus</v>
      </c>
      <c r="B25" s="145" t="str">
        <f t="shared" si="1"/>
        <v>PL.317</v>
      </c>
      <c r="C25" s="150">
        <f>animals!AV1</f>
        <v>24</v>
      </c>
      <c r="D25" s="167">
        <f>IF(animals!AV3&gt;0,animals!AV3,"")</f>
        <v>554</v>
      </c>
      <c r="E25" s="152">
        <f>IF(animals!AV5&gt;0,animals!AV5,"")</f>
        <v>55.8</v>
      </c>
      <c r="F25" s="168">
        <f>IF(animals!AV6&gt;0,animals!AV6,"")</f>
        <v>40.1</v>
      </c>
      <c r="G25" s="168">
        <f>IF(animals!AV7&gt;0,animals!AV7,"")</f>
        <v>7</v>
      </c>
      <c r="H25" s="168">
        <f>IF(animals!AV8&gt;0,animals!AV8,"")</f>
        <v>4.5</v>
      </c>
      <c r="I25" s="169">
        <f>IF(animals!AV9&gt;0,animals!AV9,"")</f>
        <v>25.6</v>
      </c>
      <c r="J25" s="170">
        <f>IF(animals!AV11&gt;0,animals!AV11,"")</f>
        <v>15.5</v>
      </c>
      <c r="K25" s="168">
        <f>IF(animals!AV12&gt;0,animals!AV12,"")</f>
        <v>9.9</v>
      </c>
      <c r="L25" s="168">
        <f>IF(animals!AV13&gt;0,animals!AV13,"")</f>
        <v>27.6</v>
      </c>
      <c r="M25" s="152" t="str">
        <f>IF(animals!AV15&gt;0,animals!AV15,"")</f>
        <v/>
      </c>
      <c r="N25" s="152" t="str">
        <f>IF(animals!AV16&gt;0,animals!AV16,"")</f>
        <v/>
      </c>
      <c r="O25" s="168" t="str">
        <f>IF(animals!AV17&gt;0,animals!AV17,"")</f>
        <v/>
      </c>
      <c r="P25" s="168">
        <f>IF(animals!AV18&gt;0,animals!AV18,"")</f>
        <v>23.3</v>
      </c>
      <c r="Q25" s="168">
        <f>IF(animals!AV19&gt;0,animals!AV19,"")</f>
        <v>8.5</v>
      </c>
      <c r="R25" s="168">
        <f>IF(animals!AV20&gt;0,animals!AV20,"")</f>
        <v>36.480686695278969</v>
      </c>
      <c r="S25" s="152">
        <f>IF(animals!AV22&gt;0,animals!AV22,"")</f>
        <v>22.7</v>
      </c>
      <c r="T25" s="152">
        <f>IF(animals!AV23&gt;0,animals!AV23,"")</f>
        <v>9.1999999999999993</v>
      </c>
      <c r="U25" s="152">
        <f>IF(animals!AV24&gt;0,animals!AV24,"")</f>
        <v>40.528634361233479</v>
      </c>
      <c r="V25" s="152">
        <f>IF(animals!AV25&gt;0,animals!AV25,"")</f>
        <v>19.3</v>
      </c>
      <c r="W25" s="168">
        <f>IF(animals!AV26&gt;0,animals!AV26,"")</f>
        <v>8.4</v>
      </c>
      <c r="X25" s="168">
        <f>IF(animals!AV27&gt;0,animals!AV27,"")</f>
        <v>43.523316062176164</v>
      </c>
      <c r="Y25" s="152">
        <f>IF(animals!AV29&gt;0,animals!AV29,"")</f>
        <v>21.3</v>
      </c>
      <c r="Z25" s="152">
        <f>IF(animals!AV30&gt;0,animals!AV30,"")</f>
        <v>9.6999999999999993</v>
      </c>
      <c r="AA25" s="152">
        <f>IF(animals!AV31&gt;0,animals!AV31,"")</f>
        <v>45.539906103286384</v>
      </c>
      <c r="AB25" s="152" t="str">
        <f>IF(animals!AV32&gt;0,animals!AV32,"")</f>
        <v/>
      </c>
      <c r="AC25" s="152" t="str">
        <f>IF(animals!AV33&gt;0,animals!AV33,"")</f>
        <v/>
      </c>
      <c r="AD25" s="152" t="str">
        <f>IF(animals!AV34&gt;0,animals!AV34,"")</f>
        <v/>
      </c>
      <c r="AE25" s="152">
        <f>IF(animals!AV36&gt;0,animals!AV36,"")</f>
        <v>30.9</v>
      </c>
      <c r="AF25" s="152">
        <f>IF(animals!AV37&gt;0,animals!AV37,"")</f>
        <v>12.2</v>
      </c>
      <c r="AG25" s="152">
        <f>IF(animals!AV38&gt;0,animals!AV38,"")</f>
        <v>39.482200647249186</v>
      </c>
      <c r="AH25" s="152">
        <f>IF(animals!AV39&gt;0,animals!AV39,"")</f>
        <v>31.5</v>
      </c>
      <c r="AI25" s="152">
        <f>IF(animals!AV40&gt;0,animals!AV40,"")</f>
        <v>12.9</v>
      </c>
      <c r="AJ25" s="152">
        <f>IF(animals!AV41&gt;0,animals!AV41,"")</f>
        <v>40.952380952380949</v>
      </c>
    </row>
    <row r="26" spans="1:36" x14ac:dyDescent="0.25">
      <c r="A26" s="144" t="str">
        <f t="shared" si="1"/>
        <v>Dactylobiotus parthenogeneticus</v>
      </c>
      <c r="B26" s="145" t="str">
        <f t="shared" si="1"/>
        <v>PL.317</v>
      </c>
      <c r="C26" s="150">
        <f>animals!AX1</f>
        <v>25</v>
      </c>
      <c r="D26" s="167">
        <f>IF(animals!AX3&gt;0,animals!AX3,"")</f>
        <v>490</v>
      </c>
      <c r="E26" s="152">
        <f>IF(animals!AX5&gt;0,animals!AX5,"")</f>
        <v>52</v>
      </c>
      <c r="F26" s="168">
        <f>IF(animals!AX6&gt;0,animals!AX6,"")</f>
        <v>37.700000000000003</v>
      </c>
      <c r="G26" s="168">
        <f>IF(animals!AX7&gt;0,animals!AX7,"")</f>
        <v>6.4</v>
      </c>
      <c r="H26" s="168">
        <f>IF(animals!AX8&gt;0,animals!AX8,"")</f>
        <v>4</v>
      </c>
      <c r="I26" s="169">
        <f>IF(animals!AX9&gt;0,animals!AX9,"")</f>
        <v>24.1</v>
      </c>
      <c r="J26" s="170">
        <f>IF(animals!AX11&gt;0,animals!AX11,"")</f>
        <v>14.2</v>
      </c>
      <c r="K26" s="168">
        <f>IF(animals!AX12&gt;0,animals!AX12,"")</f>
        <v>7.7</v>
      </c>
      <c r="L26" s="168">
        <f>IF(animals!AX13&gt;0,animals!AX13,"")</f>
        <v>24.9</v>
      </c>
      <c r="M26" s="152">
        <f>IF(animals!AX15&gt;0,animals!AX15,"")</f>
        <v>21.7</v>
      </c>
      <c r="N26" s="152">
        <f>IF(animals!AX16&gt;0,animals!AX16,"")</f>
        <v>8.1</v>
      </c>
      <c r="O26" s="168">
        <f>IF(animals!AX17&gt;0,animals!AX17,"")</f>
        <v>37.327188940092164</v>
      </c>
      <c r="P26" s="168">
        <f>IF(animals!AX18&gt;0,animals!AX18,"")</f>
        <v>20.3</v>
      </c>
      <c r="Q26" s="168">
        <f>IF(animals!AX19&gt;0,animals!AX19,"")</f>
        <v>7.2</v>
      </c>
      <c r="R26" s="168">
        <f>IF(animals!AX20&gt;0,animals!AX20,"")</f>
        <v>35.467980295566505</v>
      </c>
      <c r="S26" s="152">
        <f>IF(animals!AX22&gt;0,animals!AX22,"")</f>
        <v>22.4</v>
      </c>
      <c r="T26" s="152">
        <f>IF(animals!AX23&gt;0,animals!AX23,"")</f>
        <v>7.9</v>
      </c>
      <c r="U26" s="152">
        <f>IF(animals!AX24&gt;0,animals!AX24,"")</f>
        <v>35.267857142857146</v>
      </c>
      <c r="V26" s="152">
        <f>IF(animals!AX25&gt;0,animals!AX25,"")</f>
        <v>20.6</v>
      </c>
      <c r="W26" s="168">
        <f>IF(animals!AX26&gt;0,animals!AX26,"")</f>
        <v>7.2</v>
      </c>
      <c r="X26" s="168">
        <f>IF(animals!AX27&gt;0,animals!AX27,"")</f>
        <v>34.95145631067961</v>
      </c>
      <c r="Y26" s="152">
        <f>IF(animals!AX29&gt;0,animals!AX29,"")</f>
        <v>22</v>
      </c>
      <c r="Z26" s="152">
        <f>IF(animals!AX30&gt;0,animals!AX30,"")</f>
        <v>7.5</v>
      </c>
      <c r="AA26" s="152">
        <f>IF(animals!AX31&gt;0,animals!AX31,"")</f>
        <v>34.090909090909086</v>
      </c>
      <c r="AB26" s="152">
        <f>IF(animals!AX32&gt;0,animals!AX32,"")</f>
        <v>20.6</v>
      </c>
      <c r="AC26" s="152">
        <f>IF(animals!AX33&gt;0,animals!AX33,"")</f>
        <v>6.9</v>
      </c>
      <c r="AD26" s="152">
        <f>IF(animals!AX34&gt;0,animals!AX34,"")</f>
        <v>33.495145631067963</v>
      </c>
      <c r="AE26" s="152">
        <f>IF(animals!AX36&gt;0,animals!AX36,"")</f>
        <v>28.6</v>
      </c>
      <c r="AF26" s="152">
        <f>IF(animals!AX37&gt;0,animals!AX37,"")</f>
        <v>11.5</v>
      </c>
      <c r="AG26" s="152">
        <f>IF(animals!AX38&gt;0,animals!AX38,"")</f>
        <v>40.209790209790206</v>
      </c>
      <c r="AH26" s="152" t="str">
        <f>IF(animals!AX39&gt;0,animals!AX39,"")</f>
        <v/>
      </c>
      <c r="AI26" s="152" t="str">
        <f>IF(animals!AX40&gt;0,animals!AX40,"")</f>
        <v/>
      </c>
      <c r="AJ26" s="152" t="str">
        <f>IF(animals!AX41&gt;0,animals!AX41,"")</f>
        <v/>
      </c>
    </row>
    <row r="27" spans="1:36" x14ac:dyDescent="0.25">
      <c r="A27" s="144" t="str">
        <f t="shared" si="1"/>
        <v>Dactylobiotus parthenogeneticus</v>
      </c>
      <c r="B27" s="145" t="str">
        <f t="shared" si="1"/>
        <v>PL.317</v>
      </c>
      <c r="C27" s="150">
        <f>animals!AZ1</f>
        <v>26</v>
      </c>
      <c r="D27" s="167">
        <f>IF(animals!AZ3&gt;0,animals!AZ3,"")</f>
        <v>481</v>
      </c>
      <c r="E27" s="152">
        <f>IF(animals!AZ5&gt;0,animals!AZ5,"")</f>
        <v>51.9</v>
      </c>
      <c r="F27" s="168">
        <f>IF(animals!AZ6&gt;0,animals!AZ6,"")</f>
        <v>37</v>
      </c>
      <c r="G27" s="168">
        <f>IF(animals!AZ7&gt;0,animals!AZ7,"")</f>
        <v>6.3</v>
      </c>
      <c r="H27" s="168">
        <f>IF(animals!AZ8&gt;0,animals!AZ8,"")</f>
        <v>3.8</v>
      </c>
      <c r="I27" s="169">
        <f>IF(animals!AZ9&gt;0,animals!AZ9,"")</f>
        <v>23.7</v>
      </c>
      <c r="J27" s="170">
        <f>IF(animals!AZ11&gt;0,animals!AZ11,"")</f>
        <v>14.2</v>
      </c>
      <c r="K27" s="168">
        <f>IF(animals!AZ12&gt;0,animals!AZ12,"")</f>
        <v>8.9</v>
      </c>
      <c r="L27" s="168">
        <f>IF(animals!AZ13&gt;0,animals!AZ13,"")</f>
        <v>25</v>
      </c>
      <c r="M27" s="152">
        <f>IF(animals!AZ15&gt;0,animals!AZ15,"")</f>
        <v>21.3</v>
      </c>
      <c r="N27" s="152">
        <f>IF(animals!AZ16&gt;0,animals!AZ16,"")</f>
        <v>7.5</v>
      </c>
      <c r="O27" s="168">
        <f>IF(animals!AZ17&gt;0,animals!AZ17,"")</f>
        <v>35.2112676056338</v>
      </c>
      <c r="P27" s="168">
        <f>IF(animals!AZ18&gt;0,animals!AZ18,"")</f>
        <v>19.5</v>
      </c>
      <c r="Q27" s="168">
        <f>IF(animals!AZ19&gt;0,animals!AZ19,"")</f>
        <v>7</v>
      </c>
      <c r="R27" s="168">
        <f>IF(animals!AZ20&gt;0,animals!AZ20,"")</f>
        <v>35.897435897435898</v>
      </c>
      <c r="S27" s="152" t="str">
        <f>IF(animals!AZ22&gt;0,animals!AZ22,"")</f>
        <v/>
      </c>
      <c r="T27" s="152" t="str">
        <f>IF(animals!AZ23&gt;0,animals!AZ23,"")</f>
        <v/>
      </c>
      <c r="U27" s="152" t="str">
        <f>IF(animals!AZ24&gt;0,animals!AZ24,"")</f>
        <v/>
      </c>
      <c r="V27" s="152">
        <f>IF(animals!AZ25&gt;0,animals!AZ25,"")</f>
        <v>19</v>
      </c>
      <c r="W27" s="168">
        <f>IF(animals!AZ26&gt;0,animals!AZ26,"")</f>
        <v>8</v>
      </c>
      <c r="X27" s="168">
        <f>IF(animals!AZ27&gt;0,animals!AZ27,"")</f>
        <v>42.105263157894733</v>
      </c>
      <c r="Y27" s="152">
        <f>IF(animals!AZ29&gt;0,animals!AZ29,"")</f>
        <v>19.2</v>
      </c>
      <c r="Z27" s="152">
        <f>IF(animals!AZ30&gt;0,animals!AZ30,"")</f>
        <v>7.9</v>
      </c>
      <c r="AA27" s="152">
        <f>IF(animals!AZ31&gt;0,animals!AZ31,"")</f>
        <v>41.145833333333336</v>
      </c>
      <c r="AB27" s="152">
        <f>IF(animals!AZ32&gt;0,animals!AZ32,"")</f>
        <v>17.8</v>
      </c>
      <c r="AC27" s="152">
        <f>IF(animals!AZ33&gt;0,animals!AZ33,"")</f>
        <v>6.2</v>
      </c>
      <c r="AD27" s="152">
        <f>IF(animals!AZ34&gt;0,animals!AZ34,"")</f>
        <v>34.831460674157306</v>
      </c>
      <c r="AE27" s="152">
        <f>IF(animals!AZ36&gt;0,animals!AZ36,"")</f>
        <v>26.5</v>
      </c>
      <c r="AF27" s="152">
        <f>IF(animals!AZ37&gt;0,animals!AZ37,"")</f>
        <v>12.4</v>
      </c>
      <c r="AG27" s="152">
        <f>IF(animals!AZ38&gt;0,animals!AZ38,"")</f>
        <v>46.79245283018868</v>
      </c>
      <c r="AH27" s="152">
        <f>IF(animals!AZ39&gt;0,animals!AZ39,"")</f>
        <v>28.6</v>
      </c>
      <c r="AI27" s="152">
        <f>IF(animals!AZ40&gt;0,animals!AZ40,"")</f>
        <v>12.5</v>
      </c>
      <c r="AJ27" s="152">
        <f>IF(animals!AZ41&gt;0,animals!AZ41,"")</f>
        <v>43.7062937062937</v>
      </c>
    </row>
    <row r="28" spans="1:36" x14ac:dyDescent="0.25">
      <c r="A28" s="144" t="str">
        <f t="shared" si="1"/>
        <v>Dactylobiotus parthenogeneticus</v>
      </c>
      <c r="B28" s="145" t="str">
        <f t="shared" si="1"/>
        <v>PL.317</v>
      </c>
      <c r="C28" s="150">
        <f>animals!BB1</f>
        <v>27</v>
      </c>
      <c r="D28" s="167" t="str">
        <f>IF(animals!BB3&gt;0,animals!BB3,"")</f>
        <v/>
      </c>
      <c r="E28" s="152" t="str">
        <f>IF(animals!BB5&gt;0,animals!BB5,"")</f>
        <v/>
      </c>
      <c r="F28" s="168" t="str">
        <f>IF(animals!BB6&gt;0,animals!BB6,"")</f>
        <v/>
      </c>
      <c r="G28" s="168" t="str">
        <f>IF(animals!BB7&gt;0,animals!BB7,"")</f>
        <v/>
      </c>
      <c r="H28" s="168" t="str">
        <f>IF(animals!BB8&gt;0,animals!BB8,"")</f>
        <v/>
      </c>
      <c r="I28" s="169" t="str">
        <f>IF(animals!BB9&gt;0,animals!BB9,"")</f>
        <v/>
      </c>
      <c r="J28" s="170" t="str">
        <f>IF(animals!BB11&gt;0,animals!BB11,"")</f>
        <v/>
      </c>
      <c r="K28" s="168" t="str">
        <f>IF(animals!BB12&gt;0,animals!BB12,"")</f>
        <v/>
      </c>
      <c r="L28" s="168" t="str">
        <f>IF(animals!BB13&gt;0,animals!BB13,"")</f>
        <v/>
      </c>
      <c r="M28" s="152" t="str">
        <f>IF(animals!BB15&gt;0,animals!BB15,"")</f>
        <v/>
      </c>
      <c r="N28" s="152" t="str">
        <f>IF(animals!BB16&gt;0,animals!BB16,"")</f>
        <v/>
      </c>
      <c r="O28" s="168" t="str">
        <f>IF(animals!BB17&gt;0,animals!BB17,"")</f>
        <v/>
      </c>
      <c r="P28" s="168" t="str">
        <f>IF(animals!BB18&gt;0,animals!BB18,"")</f>
        <v/>
      </c>
      <c r="Q28" s="168" t="str">
        <f>IF(animals!BB19&gt;0,animals!BB19,"")</f>
        <v/>
      </c>
      <c r="R28" s="168" t="str">
        <f>IF(animals!BB20&gt;0,animals!BB20,"")</f>
        <v/>
      </c>
      <c r="S28" s="152" t="str">
        <f>IF(animals!BB22&gt;0,animals!BB22,"")</f>
        <v/>
      </c>
      <c r="T28" s="152" t="str">
        <f>IF(animals!BB23&gt;0,animals!BB23,"")</f>
        <v/>
      </c>
      <c r="U28" s="152" t="str">
        <f>IF(animals!BB24&gt;0,animals!BB24,"")</f>
        <v/>
      </c>
      <c r="V28" s="152" t="str">
        <f>IF(animals!BB25&gt;0,animals!BB25,"")</f>
        <v/>
      </c>
      <c r="W28" s="168" t="str">
        <f>IF(animals!BB26&gt;0,animals!BB26,"")</f>
        <v/>
      </c>
      <c r="X28" s="168" t="str">
        <f>IF(animals!BB27&gt;0,animals!BB27,"")</f>
        <v/>
      </c>
      <c r="Y28" s="152" t="str">
        <f>IF(animals!BB29&gt;0,animals!BB29,"")</f>
        <v/>
      </c>
      <c r="Z28" s="152" t="str">
        <f>IF(animals!BB30&gt;0,animals!BB30,"")</f>
        <v/>
      </c>
      <c r="AA28" s="152" t="str">
        <f>IF(animals!BB31&gt;0,animals!BB31,"")</f>
        <v/>
      </c>
      <c r="AB28" s="152" t="str">
        <f>IF(animals!BB32&gt;0,animals!BB32,"")</f>
        <v/>
      </c>
      <c r="AC28" s="152" t="str">
        <f>IF(animals!BB33&gt;0,animals!BB33,"")</f>
        <v/>
      </c>
      <c r="AD28" s="152" t="str">
        <f>IF(animals!BB34&gt;0,animals!BB34,"")</f>
        <v/>
      </c>
      <c r="AE28" s="152" t="str">
        <f>IF(animals!BB36&gt;0,animals!BB36,"")</f>
        <v/>
      </c>
      <c r="AF28" s="152" t="str">
        <f>IF(animals!BB37&gt;0,animals!BB37,"")</f>
        <v/>
      </c>
      <c r="AG28" s="152" t="str">
        <f>IF(animals!BB38&gt;0,animals!BB38,"")</f>
        <v/>
      </c>
      <c r="AH28" s="152" t="str">
        <f>IF(animals!BB39&gt;0,animals!BB39,"")</f>
        <v/>
      </c>
      <c r="AI28" s="152" t="str">
        <f>IF(animals!BB40&gt;0,animals!BB40,"")</f>
        <v/>
      </c>
      <c r="AJ28" s="152" t="str">
        <f>IF(animals!BB41&gt;0,animals!BB41,"")</f>
        <v/>
      </c>
    </row>
    <row r="29" spans="1:36" x14ac:dyDescent="0.25">
      <c r="A29" s="144" t="str">
        <f t="shared" si="1"/>
        <v>Dactylobiotus parthenogeneticus</v>
      </c>
      <c r="B29" s="145" t="str">
        <f t="shared" si="1"/>
        <v>PL.317</v>
      </c>
      <c r="C29" s="150">
        <f>animals!BD1</f>
        <v>28</v>
      </c>
      <c r="D29" s="167" t="str">
        <f>IF(animals!BD3&gt;0,animals!BD3,"")</f>
        <v/>
      </c>
      <c r="E29" s="152" t="str">
        <f>IF(animals!BD5&gt;0,animals!BD5,"")</f>
        <v/>
      </c>
      <c r="F29" s="168" t="str">
        <f>IF(animals!BD6&gt;0,animals!BD6,"")</f>
        <v/>
      </c>
      <c r="G29" s="168" t="str">
        <f>IF(animals!BD7&gt;0,animals!BD7,"")</f>
        <v/>
      </c>
      <c r="H29" s="168" t="str">
        <f>IF(animals!BD8&gt;0,animals!BD8,"")</f>
        <v/>
      </c>
      <c r="I29" s="169" t="str">
        <f>IF(animals!BD9&gt;0,animals!BD9,"")</f>
        <v/>
      </c>
      <c r="J29" s="170" t="str">
        <f>IF(animals!BD11&gt;0,animals!BD11,"")</f>
        <v/>
      </c>
      <c r="K29" s="168" t="str">
        <f>IF(animals!BD12&gt;0,animals!BD12,"")</f>
        <v/>
      </c>
      <c r="L29" s="168" t="str">
        <f>IF(animals!BD13&gt;0,animals!BD13,"")</f>
        <v/>
      </c>
      <c r="M29" s="152" t="str">
        <f>IF(animals!BD15&gt;0,animals!BD15,"")</f>
        <v/>
      </c>
      <c r="N29" s="152" t="str">
        <f>IF(animals!BD16&gt;0,animals!BD16,"")</f>
        <v/>
      </c>
      <c r="O29" s="168" t="str">
        <f>IF(animals!BD17&gt;0,animals!BD17,"")</f>
        <v/>
      </c>
      <c r="P29" s="168" t="str">
        <f>IF(animals!BD18&gt;0,animals!BD18,"")</f>
        <v/>
      </c>
      <c r="Q29" s="168" t="str">
        <f>IF(animals!BD19&gt;0,animals!BD19,"")</f>
        <v/>
      </c>
      <c r="R29" s="168" t="str">
        <f>IF(animals!BD20&gt;0,animals!BD20,"")</f>
        <v/>
      </c>
      <c r="S29" s="152" t="str">
        <f>IF(animals!BD22&gt;0,animals!BD22,"")</f>
        <v/>
      </c>
      <c r="T29" s="152" t="str">
        <f>IF(animals!BD23&gt;0,animals!BD23,"")</f>
        <v/>
      </c>
      <c r="U29" s="152" t="str">
        <f>IF(animals!BD24&gt;0,animals!BD24,"")</f>
        <v/>
      </c>
      <c r="V29" s="152" t="str">
        <f>IF(animals!BD25&gt;0,animals!BD25,"")</f>
        <v/>
      </c>
      <c r="W29" s="168" t="str">
        <f>IF(animals!BD26&gt;0,animals!BD26,"")</f>
        <v/>
      </c>
      <c r="X29" s="168" t="str">
        <f>IF(animals!BD27&gt;0,animals!BD27,"")</f>
        <v/>
      </c>
      <c r="Y29" s="152" t="str">
        <f>IF(animals!BD29&gt;0,animals!BD29,"")</f>
        <v/>
      </c>
      <c r="Z29" s="152" t="str">
        <f>IF(animals!BD30&gt;0,animals!BD30,"")</f>
        <v/>
      </c>
      <c r="AA29" s="152" t="str">
        <f>IF(animals!BD31&gt;0,animals!BD31,"")</f>
        <v/>
      </c>
      <c r="AB29" s="152" t="str">
        <f>IF(animals!BD32&gt;0,animals!BD32,"")</f>
        <v/>
      </c>
      <c r="AC29" s="152" t="str">
        <f>IF(animals!BD33&gt;0,animals!BD33,"")</f>
        <v/>
      </c>
      <c r="AD29" s="152" t="str">
        <f>IF(animals!BD34&gt;0,animals!BD34,"")</f>
        <v/>
      </c>
      <c r="AE29" s="152" t="str">
        <f>IF(animals!BD36&gt;0,animals!BD36,"")</f>
        <v/>
      </c>
      <c r="AF29" s="152" t="str">
        <f>IF(animals!BD37&gt;0,animals!BD37,"")</f>
        <v/>
      </c>
      <c r="AG29" s="152" t="str">
        <f>IF(animals!BD38&gt;0,animals!BD38,"")</f>
        <v/>
      </c>
      <c r="AH29" s="152" t="str">
        <f>IF(animals!BD39&gt;0,animals!BD39,"")</f>
        <v/>
      </c>
      <c r="AI29" s="152" t="str">
        <f>IF(animals!BD40&gt;0,animals!BD40,"")</f>
        <v/>
      </c>
      <c r="AJ29" s="152" t="str">
        <f>IF(animals!BD41&gt;0,animals!BD41,"")</f>
        <v/>
      </c>
    </row>
    <row r="30" spans="1:36" x14ac:dyDescent="0.25">
      <c r="A30" s="144" t="str">
        <f t="shared" si="1"/>
        <v>Dactylobiotus parthenogeneticus</v>
      </c>
      <c r="B30" s="145" t="str">
        <f t="shared" si="1"/>
        <v>PL.317</v>
      </c>
      <c r="C30" s="150">
        <f>animals!BF1</f>
        <v>29</v>
      </c>
      <c r="D30" s="167" t="str">
        <f>IF(animals!BF3&gt;0,animals!BF3,"")</f>
        <v/>
      </c>
      <c r="E30" s="152" t="str">
        <f>IF(animals!BF5&gt;0,animals!BF5,"")</f>
        <v/>
      </c>
      <c r="F30" s="168" t="str">
        <f>IF(animals!BF6&gt;0,animals!BF6,"")</f>
        <v/>
      </c>
      <c r="G30" s="168" t="str">
        <f>IF(animals!BF7&gt;0,animals!BF7,"")</f>
        <v/>
      </c>
      <c r="H30" s="168" t="str">
        <f>IF(animals!BF8&gt;0,animals!BF8,"")</f>
        <v/>
      </c>
      <c r="I30" s="169" t="str">
        <f>IF(animals!BF9&gt;0,animals!BF9,"")</f>
        <v/>
      </c>
      <c r="J30" s="170" t="str">
        <f>IF(animals!BF11&gt;0,animals!BF11,"")</f>
        <v/>
      </c>
      <c r="K30" s="168" t="str">
        <f>IF(animals!BF12&gt;0,animals!BF12,"")</f>
        <v/>
      </c>
      <c r="L30" s="168" t="str">
        <f>IF(animals!BF13&gt;0,animals!BF13,"")</f>
        <v/>
      </c>
      <c r="M30" s="152" t="str">
        <f>IF(animals!BF15&gt;0,animals!BF15,"")</f>
        <v/>
      </c>
      <c r="N30" s="152" t="str">
        <f>IF(animals!BF16&gt;0,animals!BF16,"")</f>
        <v/>
      </c>
      <c r="O30" s="168" t="str">
        <f>IF(animals!BF17&gt;0,animals!BF17,"")</f>
        <v/>
      </c>
      <c r="P30" s="168" t="str">
        <f>IF(animals!BF18&gt;0,animals!BF18,"")</f>
        <v/>
      </c>
      <c r="Q30" s="168" t="str">
        <f>IF(animals!BF19&gt;0,animals!BF19,"")</f>
        <v/>
      </c>
      <c r="R30" s="168" t="str">
        <f>IF(animals!BF20&gt;0,animals!BF20,"")</f>
        <v/>
      </c>
      <c r="S30" s="152" t="str">
        <f>IF(animals!BF22&gt;0,animals!BF22,"")</f>
        <v/>
      </c>
      <c r="T30" s="152" t="str">
        <f>IF(animals!BF23&gt;0,animals!BF23,"")</f>
        <v/>
      </c>
      <c r="U30" s="152" t="str">
        <f>IF(animals!BF24&gt;0,animals!BF24,"")</f>
        <v/>
      </c>
      <c r="V30" s="152" t="str">
        <f>IF(animals!BF25&gt;0,animals!BF25,"")</f>
        <v/>
      </c>
      <c r="W30" s="168" t="str">
        <f>IF(animals!BF26&gt;0,animals!BF26,"")</f>
        <v/>
      </c>
      <c r="X30" s="168" t="str">
        <f>IF(animals!BF27&gt;0,animals!BF27,"")</f>
        <v/>
      </c>
      <c r="Y30" s="152" t="str">
        <f>IF(animals!BF29&gt;0,animals!BF29,"")</f>
        <v/>
      </c>
      <c r="Z30" s="152" t="str">
        <f>IF(animals!BF30&gt;0,animals!BF30,"")</f>
        <v/>
      </c>
      <c r="AA30" s="152" t="str">
        <f>IF(animals!BF31&gt;0,animals!BF31,"")</f>
        <v/>
      </c>
      <c r="AB30" s="152" t="str">
        <f>IF(animals!BF32&gt;0,animals!BF32,"")</f>
        <v/>
      </c>
      <c r="AC30" s="152" t="str">
        <f>IF(animals!BF33&gt;0,animals!BF33,"")</f>
        <v/>
      </c>
      <c r="AD30" s="152" t="str">
        <f>IF(animals!BF34&gt;0,animals!BF34,"")</f>
        <v/>
      </c>
      <c r="AE30" s="152" t="str">
        <f>IF(animals!BF36&gt;0,animals!BF36,"")</f>
        <v/>
      </c>
      <c r="AF30" s="152" t="str">
        <f>IF(animals!BF37&gt;0,animals!BF37,"")</f>
        <v/>
      </c>
      <c r="AG30" s="152" t="str">
        <f>IF(animals!BF38&gt;0,animals!BF38,"")</f>
        <v/>
      </c>
      <c r="AH30" s="152" t="str">
        <f>IF(animals!BF39&gt;0,animals!BF39,"")</f>
        <v/>
      </c>
      <c r="AI30" s="152" t="str">
        <f>IF(animals!BF40&gt;0,animals!BF40,"")</f>
        <v/>
      </c>
      <c r="AJ30" s="152" t="str">
        <f>IF(animals!BF41&gt;0,animals!BF41,"")</f>
        <v/>
      </c>
    </row>
    <row r="31" spans="1:36" x14ac:dyDescent="0.25">
      <c r="A31" s="144" t="str">
        <f t="shared" si="1"/>
        <v>Dactylobiotus parthenogeneticus</v>
      </c>
      <c r="B31" s="145" t="str">
        <f t="shared" si="1"/>
        <v>PL.317</v>
      </c>
      <c r="C31" s="150">
        <f>animals!BH1</f>
        <v>30</v>
      </c>
      <c r="D31" s="167" t="str">
        <f>IF(animals!BH3&gt;0,animals!BH3,"")</f>
        <v/>
      </c>
      <c r="E31" s="152" t="str">
        <f>IF(animals!BH5&gt;0,animals!BH5,"")</f>
        <v/>
      </c>
      <c r="F31" s="168" t="str">
        <f>IF(animals!BH6&gt;0,animals!BH6,"")</f>
        <v/>
      </c>
      <c r="G31" s="168" t="str">
        <f>IF(animals!BH7&gt;0,animals!BH7,"")</f>
        <v/>
      </c>
      <c r="H31" s="168" t="str">
        <f>IF(animals!BH8&gt;0,animals!BH8,"")</f>
        <v/>
      </c>
      <c r="I31" s="169" t="str">
        <f>IF(animals!BH9&gt;0,animals!BH9,"")</f>
        <v/>
      </c>
      <c r="J31" s="170" t="str">
        <f>IF(animals!BH11&gt;0,animals!BH11,"")</f>
        <v/>
      </c>
      <c r="K31" s="168" t="str">
        <f>IF(animals!BH12&gt;0,animals!BH12,"")</f>
        <v/>
      </c>
      <c r="L31" s="168" t="str">
        <f>IF(animals!BH13&gt;0,animals!BH13,"")</f>
        <v/>
      </c>
      <c r="M31" s="152" t="str">
        <f>IF(animals!BH15&gt;0,animals!BH15,"")</f>
        <v/>
      </c>
      <c r="N31" s="152" t="str">
        <f>IF(animals!BH16&gt;0,animals!BH16,"")</f>
        <v/>
      </c>
      <c r="O31" s="168" t="str">
        <f>IF(animals!BH17&gt;0,animals!BH17,"")</f>
        <v/>
      </c>
      <c r="P31" s="168" t="str">
        <f>IF(animals!BH18&gt;0,animals!BH18,"")</f>
        <v/>
      </c>
      <c r="Q31" s="168" t="str">
        <f>IF(animals!BH19&gt;0,animals!BH19,"")</f>
        <v/>
      </c>
      <c r="R31" s="168" t="str">
        <f>IF(animals!BH20&gt;0,animals!BH20,"")</f>
        <v/>
      </c>
      <c r="S31" s="152" t="str">
        <f>IF(animals!BH22&gt;0,animals!BH22,"")</f>
        <v/>
      </c>
      <c r="T31" s="152" t="str">
        <f>IF(animals!BH23&gt;0,animals!BH23,"")</f>
        <v/>
      </c>
      <c r="U31" s="152" t="str">
        <f>IF(animals!BH24&gt;0,animals!BH24,"")</f>
        <v/>
      </c>
      <c r="V31" s="152" t="str">
        <f>IF(animals!BH25&gt;0,animals!BH25,"")</f>
        <v/>
      </c>
      <c r="W31" s="168" t="str">
        <f>IF(animals!BH26&gt;0,animals!BH26,"")</f>
        <v/>
      </c>
      <c r="X31" s="168" t="str">
        <f>IF(animals!BH27&gt;0,animals!BH27,"")</f>
        <v/>
      </c>
      <c r="Y31" s="152" t="str">
        <f>IF(animals!BH29&gt;0,animals!BH29,"")</f>
        <v/>
      </c>
      <c r="Z31" s="152" t="str">
        <f>IF(animals!BH30&gt;0,animals!BH30,"")</f>
        <v/>
      </c>
      <c r="AA31" s="152" t="str">
        <f>IF(animals!BH31&gt;0,animals!BH31,"")</f>
        <v/>
      </c>
      <c r="AB31" s="152" t="str">
        <f>IF(animals!BH32&gt;0,animals!BH32,"")</f>
        <v/>
      </c>
      <c r="AC31" s="152" t="str">
        <f>IF(animals!BH33&gt;0,animals!BH33,"")</f>
        <v/>
      </c>
      <c r="AD31" s="152" t="str">
        <f>IF(animals!BH34&gt;0,animals!BH34,"")</f>
        <v/>
      </c>
      <c r="AE31" s="152" t="str">
        <f>IF(animals!BH36&gt;0,animals!BH36,"")</f>
        <v/>
      </c>
      <c r="AF31" s="152" t="str">
        <f>IF(animals!BH37&gt;0,animals!BH37,"")</f>
        <v/>
      </c>
      <c r="AG31" s="152" t="str">
        <f>IF(animals!BH38&gt;0,animals!BH38,"")</f>
        <v/>
      </c>
      <c r="AH31" s="152" t="str">
        <f>IF(animals!BH39&gt;0,animals!BH39,"")</f>
        <v/>
      </c>
      <c r="AI31" s="152" t="str">
        <f>IF(animals!BH40&gt;0,animals!BH40,"")</f>
        <v/>
      </c>
      <c r="AJ31" s="152" t="str">
        <f>IF(animals!BH41&gt;0,animals!BH41,"")</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A31"/>
  <sheetViews>
    <sheetView workbookViewId="0">
      <pane xSplit="3" ySplit="1" topLeftCell="D2" activePane="bottomRight" state="frozen"/>
      <selection pane="topRight" activeCell="C1" sqref="C1"/>
      <selection pane="bottomLeft" activeCell="A2" sqref="A2"/>
      <selection pane="bottomRight" activeCell="AJ1" sqref="AJ1"/>
    </sheetView>
  </sheetViews>
  <sheetFormatPr defaultColWidth="9.109375" defaultRowHeight="13.8" x14ac:dyDescent="0.25"/>
  <cols>
    <col min="1" max="1" width="16.88671875" style="155" customWidth="1"/>
    <col min="2" max="2" width="16.88671875" style="156" customWidth="1"/>
    <col min="3" max="3" width="9.109375" style="157"/>
    <col min="4" max="27" width="17" style="158" customWidth="1"/>
    <col min="28" max="16384" width="9.109375" style="154"/>
  </cols>
  <sheetData>
    <row r="1" spans="1:27" s="148" customFormat="1" ht="27.6" x14ac:dyDescent="0.25">
      <c r="A1" s="144" t="s">
        <v>10</v>
      </c>
      <c r="B1" s="145" t="s">
        <v>12</v>
      </c>
      <c r="C1" s="146" t="s">
        <v>74</v>
      </c>
      <c r="D1" s="147" t="s">
        <v>30</v>
      </c>
      <c r="E1" s="147" t="s">
        <v>76</v>
      </c>
      <c r="F1" s="147" t="s">
        <v>77</v>
      </c>
      <c r="G1" s="147" t="s">
        <v>78</v>
      </c>
      <c r="H1" s="147" t="s">
        <v>79</v>
      </c>
      <c r="I1" s="147" t="s">
        <v>80</v>
      </c>
      <c r="J1" s="147" t="s">
        <v>81</v>
      </c>
      <c r="K1" s="147" t="s">
        <v>82</v>
      </c>
      <c r="L1" s="147" t="s">
        <v>83</v>
      </c>
      <c r="M1" s="147" t="s">
        <v>84</v>
      </c>
      <c r="N1" s="147" t="s">
        <v>86</v>
      </c>
      <c r="O1" s="147" t="s">
        <v>87</v>
      </c>
      <c r="P1" s="147" t="s">
        <v>89</v>
      </c>
      <c r="Q1" s="147" t="s">
        <v>90</v>
      </c>
      <c r="R1" s="147" t="s">
        <v>92</v>
      </c>
      <c r="S1" s="147" t="s">
        <v>93</v>
      </c>
      <c r="T1" s="147" t="s">
        <v>95</v>
      </c>
      <c r="U1" s="147" t="s">
        <v>96</v>
      </c>
      <c r="V1" s="147" t="s">
        <v>98</v>
      </c>
      <c r="W1" s="147" t="s">
        <v>99</v>
      </c>
      <c r="X1" s="147" t="s">
        <v>101</v>
      </c>
      <c r="Y1" s="147" t="s">
        <v>102</v>
      </c>
      <c r="Z1" s="147" t="s">
        <v>104</v>
      </c>
      <c r="AA1" s="147" t="s">
        <v>105</v>
      </c>
    </row>
    <row r="2" spans="1:27" x14ac:dyDescent="0.25">
      <c r="A2" s="144" t="str">
        <f>'animals_stats (µm)'!A$2</f>
        <v>Dactylobiotus parthenogeneticus</v>
      </c>
      <c r="B2" s="149" t="str">
        <f>'animals_stats (µm)'!B$2</f>
        <v>PL.317</v>
      </c>
      <c r="C2" s="161" t="str">
        <f>animals!B1</f>
        <v>1 (HOL)</v>
      </c>
      <c r="D2" s="162">
        <f>IF(animals!C3&gt;0,animals!C3,"")</f>
        <v>1070.0179533213645</v>
      </c>
      <c r="E2" s="163">
        <f>IF(animals!C6&gt;0,animals!C6,"")</f>
        <v>71.274685816876129</v>
      </c>
      <c r="F2" s="163">
        <f>IF(animals!C7&gt;0,animals!C7,"")</f>
        <v>12.387791741472173</v>
      </c>
      <c r="G2" s="163">
        <f>IF(animals!C8&gt;0,animals!C8,"")</f>
        <v>8.4380610412926398</v>
      </c>
      <c r="H2" s="164" t="str">
        <f>IF(animals!C9&gt;0,animals!C9,"")</f>
        <v/>
      </c>
      <c r="I2" s="164">
        <f>IF(animals!C11&gt;0,animals!C11,"")</f>
        <v>29.982046678635545</v>
      </c>
      <c r="J2" s="163">
        <f>IF(animals!C12&gt;0,animals!C12,"")</f>
        <v>15.798922800718133</v>
      </c>
      <c r="K2" s="163">
        <f>IF(animals!C13&gt;0,animals!C13,"")</f>
        <v>50.44883303411131</v>
      </c>
      <c r="L2" s="163" t="str">
        <f>IF(animals!C15&gt;0,animals!C15,"")</f>
        <v/>
      </c>
      <c r="M2" s="163" t="str">
        <f>IF(animals!C16&gt;0,animals!C16,"")</f>
        <v/>
      </c>
      <c r="N2" s="163" t="str">
        <f>IF(animals!C18&gt;0,animals!C18,"")</f>
        <v/>
      </c>
      <c r="O2" s="163" t="str">
        <f>IF(animals!C19&gt;0,animals!C19,"")</f>
        <v/>
      </c>
      <c r="P2" s="163" t="str">
        <f>IF(animals!C22&gt;0,animals!C22,"")</f>
        <v/>
      </c>
      <c r="Q2" s="163" t="str">
        <f>IF(animals!C23&gt;0,animals!C23,"")</f>
        <v/>
      </c>
      <c r="R2" s="163" t="str">
        <f>IF(animals!C25&gt;0,animals!C25,"")</f>
        <v/>
      </c>
      <c r="S2" s="163" t="str">
        <f>IF(animals!C26&gt;0,animals!C26,"")</f>
        <v/>
      </c>
      <c r="T2" s="163">
        <f>IF(animals!C29&gt;0,animals!C29,"")</f>
        <v>44.524236983842009</v>
      </c>
      <c r="U2" s="163">
        <f>IF(animals!C30&gt;0,animals!C30,"")</f>
        <v>16.87612208258528</v>
      </c>
      <c r="V2" s="163">
        <f>IF(animals!C32&gt;0,animals!C32,"")</f>
        <v>37.881508078994614</v>
      </c>
      <c r="W2" s="163">
        <f>IF(animals!C33&gt;0,animals!C33,"")</f>
        <v>14.183123877917414</v>
      </c>
      <c r="X2" s="163" t="str">
        <f>IF(animals!C36&gt;0,animals!C36,"")</f>
        <v/>
      </c>
      <c r="Y2" s="163" t="str">
        <f>IF(animals!C37&gt;0,animals!C37,"")</f>
        <v/>
      </c>
      <c r="Z2" s="163" t="str">
        <f>IF(animals!C39&gt;0,animals!C39,"")</f>
        <v/>
      </c>
      <c r="AA2" s="163" t="str">
        <f>IF(animals!C40&gt;0,animals!C40,"")</f>
        <v/>
      </c>
    </row>
    <row r="3" spans="1:27" x14ac:dyDescent="0.25">
      <c r="A3" s="144" t="str">
        <f>'animals_stats (µm)'!A$2</f>
        <v>Dactylobiotus parthenogeneticus</v>
      </c>
      <c r="B3" s="149" t="str">
        <f>'animals_stats (µm)'!B$2</f>
        <v>PL.317</v>
      </c>
      <c r="C3" s="161">
        <f>animals!D1</f>
        <v>2</v>
      </c>
      <c r="D3" s="162">
        <f>IF(animals!E3&gt;0,animals!E3,"")</f>
        <v>1169.6252465483233</v>
      </c>
      <c r="E3" s="163">
        <f>IF(animals!E6&gt;0,animals!E6,"")</f>
        <v>71.99211045364892</v>
      </c>
      <c r="F3" s="163">
        <f>IF(animals!E7&gt;0,animals!E7,"")</f>
        <v>13.80670611439842</v>
      </c>
      <c r="G3" s="163">
        <f>IF(animals!E8&gt;0,animals!E8,"")</f>
        <v>8.6785009861932938</v>
      </c>
      <c r="H3" s="164">
        <f>IF(animals!E9&gt;0,animals!E9,"")</f>
        <v>45.167652859960548</v>
      </c>
      <c r="I3" s="164">
        <f>IF(animals!E11&gt;0,animals!E11,"")</f>
        <v>31.360946745562128</v>
      </c>
      <c r="J3" s="163">
        <f>IF(animals!E12&gt;0,animals!E12,"")</f>
        <v>17.357001972386588</v>
      </c>
      <c r="K3" s="163">
        <f>IF(animals!E13&gt;0,animals!E13,"")</f>
        <v>53.648915187376723</v>
      </c>
      <c r="L3" s="163">
        <f>IF(animals!E15&gt;0,animals!E15,"")</f>
        <v>46.942800788954635</v>
      </c>
      <c r="M3" s="163">
        <f>IF(animals!E16&gt;0,animals!E16,"")</f>
        <v>17.159763313609467</v>
      </c>
      <c r="N3" s="163">
        <f>IF(animals!E18&gt;0,animals!E18,"")</f>
        <v>46.153846153846153</v>
      </c>
      <c r="O3" s="163">
        <f>IF(animals!E19&gt;0,animals!E19,"")</f>
        <v>14.990138067061142</v>
      </c>
      <c r="P3" s="163">
        <f>IF(animals!E22&gt;0,animals!E22,"")</f>
        <v>48.323471400394475</v>
      </c>
      <c r="Q3" s="163">
        <f>IF(animals!E23&gt;0,animals!E23,"")</f>
        <v>18.737672583826427</v>
      </c>
      <c r="R3" s="163">
        <f>IF(animals!E25&gt;0,animals!E25,"")</f>
        <v>43.195266272189343</v>
      </c>
      <c r="S3" s="163">
        <f>IF(animals!E26&gt;0,animals!E26,"")</f>
        <v>14.792899408284022</v>
      </c>
      <c r="T3" s="163">
        <f>IF(animals!E29&gt;0,animals!E29,"")</f>
        <v>47.73175542406311</v>
      </c>
      <c r="U3" s="163">
        <f>IF(animals!E30&gt;0,animals!E30,"")</f>
        <v>18.54043392504931</v>
      </c>
      <c r="V3" s="163">
        <f>IF(animals!E32&gt;0,animals!E32,"")</f>
        <v>41.420118343195263</v>
      </c>
      <c r="W3" s="163">
        <f>IF(animals!E33&gt;0,animals!E33,"")</f>
        <v>15.581854043392504</v>
      </c>
      <c r="X3" s="163">
        <f>IF(animals!E36&gt;0,animals!E36,"")</f>
        <v>59.763313609467453</v>
      </c>
      <c r="Y3" s="163">
        <f>IF(animals!E37&gt;0,animals!E37,"")</f>
        <v>25.246548323471401</v>
      </c>
      <c r="Z3" s="163" t="str">
        <f>IF(animals!E39&gt;0,animals!E39,"")</f>
        <v/>
      </c>
      <c r="AA3" s="163" t="str">
        <f>IF(animals!E40&gt;0,animals!E40,"")</f>
        <v/>
      </c>
    </row>
    <row r="4" spans="1:27" x14ac:dyDescent="0.25">
      <c r="A4" s="144" t="str">
        <f>'animals_stats (µm)'!A$2</f>
        <v>Dactylobiotus parthenogeneticus</v>
      </c>
      <c r="B4" s="149" t="str">
        <f>'animals_stats (µm)'!B$2</f>
        <v>PL.317</v>
      </c>
      <c r="C4" s="161">
        <f>animals!F1</f>
        <v>3</v>
      </c>
      <c r="D4" s="162">
        <f>IF(animals!G3&gt;0,animals!G3,"")</f>
        <v>1135.135135135135</v>
      </c>
      <c r="E4" s="163">
        <f>IF(animals!G6&gt;0,animals!G6,"")</f>
        <v>70.810810810810807</v>
      </c>
      <c r="F4" s="163">
        <f>IF(animals!G7&gt;0,animals!G7,"")</f>
        <v>10.990990990990991</v>
      </c>
      <c r="G4" s="163">
        <f>IF(animals!G8&gt;0,animals!G8,"")</f>
        <v>8.8288288288288292</v>
      </c>
      <c r="H4" s="164">
        <f>IF(animals!G9&gt;0,animals!G9,"")</f>
        <v>39.099099099099099</v>
      </c>
      <c r="I4" s="164">
        <f>IF(animals!G11&gt;0,animals!G11,"")</f>
        <v>29.36936936936937</v>
      </c>
      <c r="J4" s="163">
        <f>IF(animals!G12&gt;0,animals!G12,"")</f>
        <v>17.297297297297295</v>
      </c>
      <c r="K4" s="163">
        <f>IF(animals!G13&gt;0,animals!G13,"")</f>
        <v>49.369369369369366</v>
      </c>
      <c r="L4" s="163">
        <f>IF(animals!G15&gt;0,animals!G15,"")</f>
        <v>44.504504504504503</v>
      </c>
      <c r="M4" s="163">
        <f>IF(animals!G16&gt;0,animals!G16,"")</f>
        <v>15.675675675675674</v>
      </c>
      <c r="N4" s="163">
        <f>IF(animals!G18&gt;0,animals!G18,"")</f>
        <v>43.243243243243242</v>
      </c>
      <c r="O4" s="163">
        <f>IF(animals!G19&gt;0,animals!G19,"")</f>
        <v>15.495495495495495</v>
      </c>
      <c r="P4" s="163">
        <f>IF(animals!G22&gt;0,animals!G22,"")</f>
        <v>44.864864864864863</v>
      </c>
      <c r="Q4" s="163">
        <f>IF(animals!G23&gt;0,animals!G23,"")</f>
        <v>15.855855855855857</v>
      </c>
      <c r="R4" s="163">
        <f>IF(animals!G25&gt;0,animals!G25,"")</f>
        <v>40.72072072072072</v>
      </c>
      <c r="S4" s="163">
        <f>IF(animals!G26&gt;0,animals!G26,"")</f>
        <v>16.216216216216218</v>
      </c>
      <c r="T4" s="163">
        <f>IF(animals!G29&gt;0,animals!G29,"")</f>
        <v>44.32432432432433</v>
      </c>
      <c r="U4" s="163">
        <f>IF(animals!G30&gt;0,animals!G30,"")</f>
        <v>16.936936936936938</v>
      </c>
      <c r="V4" s="163">
        <f>IF(animals!G32&gt;0,animals!G32,"")</f>
        <v>36.216216216216218</v>
      </c>
      <c r="W4" s="163">
        <f>IF(animals!G33&gt;0,animals!G33,"")</f>
        <v>12.972972972972974</v>
      </c>
      <c r="X4" s="163">
        <f>IF(animals!G36&gt;0,animals!G36,"")</f>
        <v>58.738738738738739</v>
      </c>
      <c r="Y4" s="163">
        <f>IF(animals!G37&gt;0,animals!G37,"")</f>
        <v>23.963963963963966</v>
      </c>
      <c r="Z4" s="163" t="str">
        <f>IF(animals!G39&gt;0,animals!G39,"")</f>
        <v/>
      </c>
      <c r="AA4" s="163" t="str">
        <f>IF(animals!G40&gt;0,animals!G40,"")</f>
        <v/>
      </c>
    </row>
    <row r="5" spans="1:27" x14ac:dyDescent="0.25">
      <c r="A5" s="144" t="str">
        <f>'animals_stats (µm)'!A$2</f>
        <v>Dactylobiotus parthenogeneticus</v>
      </c>
      <c r="B5" s="149" t="str">
        <f>'animals_stats (µm)'!B$2</f>
        <v>PL.317</v>
      </c>
      <c r="C5" s="161">
        <f>animals!H1</f>
        <v>4</v>
      </c>
      <c r="D5" s="162">
        <f>IF(animals!I3&gt;0,animals!I3,"")</f>
        <v>1159.7222222222222</v>
      </c>
      <c r="E5" s="163">
        <f>IF(animals!I6&gt;0,animals!I6,"")</f>
        <v>71.006944444444443</v>
      </c>
      <c r="F5" s="163">
        <f>IF(animals!I7&gt;0,animals!I7,"")</f>
        <v>13.541666666666666</v>
      </c>
      <c r="G5" s="163">
        <f>IF(animals!I8&gt;0,animals!I8,"")</f>
        <v>9.375</v>
      </c>
      <c r="H5" s="164">
        <f>IF(animals!I9&gt;0,animals!I9,"")</f>
        <v>39.583333333333329</v>
      </c>
      <c r="I5" s="164">
        <f>IF(animals!I11&gt;0,animals!I11,"")</f>
        <v>32.638888888888893</v>
      </c>
      <c r="J5" s="163">
        <f>IF(animals!I12&gt;0,animals!I12,"")</f>
        <v>17.881944444444446</v>
      </c>
      <c r="K5" s="163">
        <f>IF(animals!I13&gt;0,animals!I13,"")</f>
        <v>54.166666666666664</v>
      </c>
      <c r="L5" s="163" t="str">
        <f>IF(animals!I15&gt;0,animals!I15,"")</f>
        <v/>
      </c>
      <c r="M5" s="163" t="str">
        <f>IF(animals!I16&gt;0,animals!I16,"")</f>
        <v/>
      </c>
      <c r="N5" s="163" t="str">
        <f>IF(animals!I18&gt;0,animals!I18,"")</f>
        <v/>
      </c>
      <c r="O5" s="163" t="str">
        <f>IF(animals!I19&gt;0,animals!I19,"")</f>
        <v/>
      </c>
      <c r="P5" s="163" t="str">
        <f>IF(animals!I22&gt;0,animals!I22,"")</f>
        <v/>
      </c>
      <c r="Q5" s="163" t="str">
        <f>IF(animals!I23&gt;0,animals!I23,"")</f>
        <v/>
      </c>
      <c r="R5" s="163" t="str">
        <f>IF(animals!I25&gt;0,animals!I25,"")</f>
        <v/>
      </c>
      <c r="S5" s="163" t="str">
        <f>IF(animals!I26&gt;0,animals!I26,"")</f>
        <v/>
      </c>
      <c r="T5" s="163">
        <f>IF(animals!I29&gt;0,animals!I29,"")</f>
        <v>49.131944444444443</v>
      </c>
      <c r="U5" s="163">
        <f>IF(animals!I30&gt;0,animals!I30,"")</f>
        <v>17.881944444444446</v>
      </c>
      <c r="V5" s="163">
        <f>IF(animals!I32&gt;0,animals!I32,"")</f>
        <v>46.701388888888886</v>
      </c>
      <c r="W5" s="163">
        <f>IF(animals!I33&gt;0,animals!I33,"")</f>
        <v>17.1875</v>
      </c>
      <c r="X5" s="163" t="str">
        <f>IF(animals!I36&gt;0,animals!I36,"")</f>
        <v/>
      </c>
      <c r="Y5" s="163" t="str">
        <f>IF(animals!I37&gt;0,animals!I37,"")</f>
        <v/>
      </c>
      <c r="Z5" s="163" t="str">
        <f>IF(animals!I39&gt;0,animals!I39,"")</f>
        <v/>
      </c>
      <c r="AA5" s="163" t="str">
        <f>IF(animals!I40&gt;0,animals!I40,"")</f>
        <v/>
      </c>
    </row>
    <row r="6" spans="1:27" x14ac:dyDescent="0.25">
      <c r="A6" s="144" t="str">
        <f>'animals_stats (µm)'!A$2</f>
        <v>Dactylobiotus parthenogeneticus</v>
      </c>
      <c r="B6" s="149" t="str">
        <f>'animals_stats (µm)'!B$2</f>
        <v>PL.317</v>
      </c>
      <c r="C6" s="161">
        <f>animals!J1</f>
        <v>5</v>
      </c>
      <c r="D6" s="162">
        <f>IF(animals!K3&gt;0,animals!K3,"")</f>
        <v>757.08502024291499</v>
      </c>
      <c r="E6" s="163">
        <f>IF(animals!K6&gt;0,animals!K6,"")</f>
        <v>72.267206477732799</v>
      </c>
      <c r="F6" s="163">
        <f>IF(animals!K7&gt;0,animals!K7,"")</f>
        <v>11.133603238866398</v>
      </c>
      <c r="G6" s="163">
        <f>IF(animals!K8&gt;0,animals!K8,"")</f>
        <v>7.8947368421052628</v>
      </c>
      <c r="H6" s="164">
        <f>IF(animals!K9&gt;0,animals!K9,"")</f>
        <v>38.663967611336034</v>
      </c>
      <c r="I6" s="164">
        <f>IF(animals!K11&gt;0,animals!K11,"")</f>
        <v>26.113360323886642</v>
      </c>
      <c r="J6" s="163">
        <f>IF(animals!K12&gt;0,animals!K12,"")</f>
        <v>14.17004048582996</v>
      </c>
      <c r="K6" s="163">
        <f>IF(animals!K13&gt;0,animals!K13,"")</f>
        <v>44.534412955465591</v>
      </c>
      <c r="L6" s="163">
        <f>IF(animals!K15&gt;0,animals!K15,"")</f>
        <v>39.878542510121456</v>
      </c>
      <c r="M6" s="163">
        <f>IF(animals!K16&gt;0,animals!K16,"")</f>
        <v>13.967611336032389</v>
      </c>
      <c r="N6" s="163" t="str">
        <f>IF(animals!K18&gt;0,animals!K18,"")</f>
        <v/>
      </c>
      <c r="O6" s="163">
        <f>IF(animals!K19&gt;0,animals!K19,"")</f>
        <v>13.360323886639675</v>
      </c>
      <c r="P6" s="163">
        <f>IF(animals!K22&gt;0,animals!K22,"")</f>
        <v>37.651821862348186</v>
      </c>
      <c r="Q6" s="163">
        <f>IF(animals!K23&gt;0,animals!K23,"")</f>
        <v>13.157894736842104</v>
      </c>
      <c r="R6" s="163">
        <f>IF(animals!K25&gt;0,animals!K25,"")</f>
        <v>35.222672064777328</v>
      </c>
      <c r="S6" s="163">
        <f>IF(animals!K26&gt;0,animals!K26,"")</f>
        <v>12.550607287449395</v>
      </c>
      <c r="T6" s="163">
        <f>IF(animals!K29&gt;0,animals!K29,"")</f>
        <v>40.688259109311744</v>
      </c>
      <c r="U6" s="163">
        <f>IF(animals!K30&gt;0,animals!K30,"")</f>
        <v>13.765182186234817</v>
      </c>
      <c r="V6" s="163">
        <f>IF(animals!K32&gt;0,animals!K32,"")</f>
        <v>39.878542510121456</v>
      </c>
      <c r="W6" s="163">
        <f>IF(animals!K33&gt;0,animals!K33,"")</f>
        <v>13.157894736842104</v>
      </c>
      <c r="X6" s="163" t="str">
        <f>IF(animals!K36&gt;0,animals!K36,"")</f>
        <v/>
      </c>
      <c r="Y6" s="163" t="str">
        <f>IF(animals!K37&gt;0,animals!K37,"")</f>
        <v/>
      </c>
      <c r="Z6" s="163" t="str">
        <f>IF(animals!K39&gt;0,animals!K39,"")</f>
        <v/>
      </c>
      <c r="AA6" s="163" t="str">
        <f>IF(animals!K40&gt;0,animals!K40,"")</f>
        <v/>
      </c>
    </row>
    <row r="7" spans="1:27" x14ac:dyDescent="0.25">
      <c r="A7" s="144" t="str">
        <f>'animals_stats (µm)'!A$2</f>
        <v>Dactylobiotus parthenogeneticus</v>
      </c>
      <c r="B7" s="149" t="str">
        <f>'animals_stats (µm)'!B$2</f>
        <v>PL.317</v>
      </c>
      <c r="C7" s="161">
        <f>animals!L1</f>
        <v>6</v>
      </c>
      <c r="D7" s="162">
        <f>IF(animals!M3&gt;0,animals!M3,"")</f>
        <v>965.38461538461536</v>
      </c>
      <c r="E7" s="163">
        <f>IF(animals!M6&gt;0,animals!M6,"")</f>
        <v>71.730769230769226</v>
      </c>
      <c r="F7" s="163">
        <f>IF(animals!M7&gt;0,animals!M7,"")</f>
        <v>12.115384615384615</v>
      </c>
      <c r="G7" s="163">
        <f>IF(animals!M8&gt;0,animals!M8,"")</f>
        <v>8.4615384615384617</v>
      </c>
      <c r="H7" s="164">
        <f>IF(animals!M9&gt;0,animals!M9,"")</f>
        <v>37.115384615384613</v>
      </c>
      <c r="I7" s="164">
        <f>IF(animals!M11&gt;0,animals!M11,"")</f>
        <v>29.038461538461537</v>
      </c>
      <c r="J7" s="163">
        <f>IF(animals!M12&gt;0,animals!M12,"")</f>
        <v>16.538461538461537</v>
      </c>
      <c r="K7" s="163">
        <f>IF(animals!M13&gt;0,animals!M13,"")</f>
        <v>50</v>
      </c>
      <c r="L7" s="163" t="str">
        <f>IF(animals!M15&gt;0,animals!M15,"")</f>
        <v/>
      </c>
      <c r="M7" s="163" t="str">
        <f>IF(animals!M16&gt;0,animals!M16,"")</f>
        <v/>
      </c>
      <c r="N7" s="163" t="str">
        <f>IF(animals!M18&gt;0,animals!M18,"")</f>
        <v/>
      </c>
      <c r="O7" s="163" t="str">
        <f>IF(animals!M19&gt;0,animals!M19,"")</f>
        <v/>
      </c>
      <c r="P7" s="163">
        <f>IF(animals!M22&gt;0,animals!M22,"")</f>
        <v>44.999999999999993</v>
      </c>
      <c r="Q7" s="163">
        <f>IF(animals!M23&gt;0,animals!M23,"")</f>
        <v>16.153846153846153</v>
      </c>
      <c r="R7" s="163">
        <f>IF(animals!M25&gt;0,animals!M25,"")</f>
        <v>37.5</v>
      </c>
      <c r="S7" s="163">
        <f>IF(animals!M26&gt;0,animals!M26,"")</f>
        <v>15.384615384615385</v>
      </c>
      <c r="T7" s="163">
        <f>IF(animals!M29&gt;0,animals!M29,"")</f>
        <v>38.846153846153847</v>
      </c>
      <c r="U7" s="163">
        <f>IF(animals!M30&gt;0,animals!M30,"")</f>
        <v>16.538461538461537</v>
      </c>
      <c r="V7" s="163">
        <f>IF(animals!M32&gt;0,animals!M32,"")</f>
        <v>37.884615384615387</v>
      </c>
      <c r="W7" s="163">
        <f>IF(animals!M33&gt;0,animals!M33,"")</f>
        <v>15.192307692307693</v>
      </c>
      <c r="X7" s="163" t="str">
        <f>IF(animals!M36&gt;0,animals!M36,"")</f>
        <v/>
      </c>
      <c r="Y7" s="163" t="str">
        <f>IF(animals!M37&gt;0,animals!M37,"")</f>
        <v/>
      </c>
      <c r="Z7" s="163" t="str">
        <f>IF(animals!M39&gt;0,animals!M39,"")</f>
        <v/>
      </c>
      <c r="AA7" s="163" t="str">
        <f>IF(animals!M40&gt;0,animals!M40,"")</f>
        <v/>
      </c>
    </row>
    <row r="8" spans="1:27" x14ac:dyDescent="0.25">
      <c r="A8" s="144" t="str">
        <f>'animals_stats (µm)'!A$2</f>
        <v>Dactylobiotus parthenogeneticus</v>
      </c>
      <c r="B8" s="149" t="str">
        <f>'animals_stats (µm)'!B$2</f>
        <v>PL.317</v>
      </c>
      <c r="C8" s="161">
        <f>animals!N1</f>
        <v>7</v>
      </c>
      <c r="D8" s="162">
        <f>IF(animals!O3&gt;0,animals!O3,"")</f>
        <v>873.72708757637463</v>
      </c>
      <c r="E8" s="163">
        <f>IF(animals!O6&gt;0,animals!O6,"")</f>
        <v>71.690427698574339</v>
      </c>
      <c r="F8" s="163">
        <f>IF(animals!O7&gt;0,animals!O7,"")</f>
        <v>11.608961303462321</v>
      </c>
      <c r="G8" s="163">
        <f>IF(animals!O8&gt;0,animals!O8,"")</f>
        <v>6.9246435845213856</v>
      </c>
      <c r="H8" s="164">
        <f>IF(animals!O9&gt;0,animals!O9,"")</f>
        <v>44.195519348268839</v>
      </c>
      <c r="I8" s="164">
        <f>IF(animals!O11&gt;0,animals!O11,"")</f>
        <v>27.087576374745421</v>
      </c>
      <c r="J8" s="163">
        <f>IF(animals!O12&gt;0,animals!O12,"")</f>
        <v>15.071283095723015</v>
      </c>
      <c r="K8" s="163">
        <f>IF(animals!O13&gt;0,animals!O13,"")</f>
        <v>46.232179226069242</v>
      </c>
      <c r="L8" s="163">
        <f>IF(animals!O15&gt;0,animals!O15,"")</f>
        <v>41.751527494908345</v>
      </c>
      <c r="M8" s="163">
        <f>IF(animals!O16&gt;0,animals!O16,"")</f>
        <v>14.460285132382891</v>
      </c>
      <c r="N8" s="163">
        <f>IF(animals!O18&gt;0,animals!O18,"")</f>
        <v>38.900203665987782</v>
      </c>
      <c r="O8" s="163">
        <f>IF(animals!O19&gt;0,animals!O19,"")</f>
        <v>12.423625254582484</v>
      </c>
      <c r="P8" s="163">
        <f>IF(animals!O22&gt;0,animals!O22,"")</f>
        <v>42.566191446028512</v>
      </c>
      <c r="Q8" s="163">
        <f>IF(animals!O23&gt;0,animals!O23,"")</f>
        <v>15.478615071283095</v>
      </c>
      <c r="R8" s="163">
        <f>IF(animals!O25&gt;0,animals!O25,"")</f>
        <v>40.733197556008143</v>
      </c>
      <c r="S8" s="163">
        <f>IF(animals!O26&gt;0,animals!O26,"")</f>
        <v>12.627291242362526</v>
      </c>
      <c r="T8" s="163">
        <f>IF(animals!O29&gt;0,animals!O29,"")</f>
        <v>39.5112016293279</v>
      </c>
      <c r="U8" s="163">
        <f>IF(animals!O30&gt;0,animals!O30,"")</f>
        <v>14.460285132382891</v>
      </c>
      <c r="V8" s="163">
        <f>IF(animals!O32&gt;0,animals!O32,"")</f>
        <v>37.067209775967413</v>
      </c>
      <c r="W8" s="163">
        <f>IF(animals!O33&gt;0,animals!O33,"")</f>
        <v>12.219959266802444</v>
      </c>
      <c r="X8" s="163">
        <f>IF(animals!O36&gt;0,animals!O36,"")</f>
        <v>54.786150712830953</v>
      </c>
      <c r="Y8" s="163">
        <f>IF(animals!O37&gt;0,animals!O37,"")</f>
        <v>21.995926680244398</v>
      </c>
      <c r="Z8" s="163">
        <f>IF(animals!O39&gt;0,animals!O39,"")</f>
        <v>56.619144602851321</v>
      </c>
      <c r="AA8" s="163">
        <f>IF(animals!O40&gt;0,animals!O40,"")</f>
        <v>21.588594704684315</v>
      </c>
    </row>
    <row r="9" spans="1:27" x14ac:dyDescent="0.25">
      <c r="A9" s="144" t="str">
        <f>'animals_stats (µm)'!A$2</f>
        <v>Dactylobiotus parthenogeneticus</v>
      </c>
      <c r="B9" s="149" t="str">
        <f>'animals_stats (µm)'!B$2</f>
        <v>PL.317</v>
      </c>
      <c r="C9" s="161">
        <f>animals!P1</f>
        <v>8</v>
      </c>
      <c r="D9" s="162">
        <f>IF(animals!Q3&gt;0,animals!Q3,"")</f>
        <v>876.63551401869154</v>
      </c>
      <c r="E9" s="163">
        <f>IF(animals!Q6&gt;0,animals!Q6,"")</f>
        <v>71.962616822429908</v>
      </c>
      <c r="F9" s="163">
        <f>IF(animals!Q7&gt;0,animals!Q7,"")</f>
        <v>12.33644859813084</v>
      </c>
      <c r="G9" s="163">
        <f>IF(animals!Q8&gt;0,animals!Q8,"")</f>
        <v>7.8504672897196262</v>
      </c>
      <c r="H9" s="164">
        <f>IF(animals!Q9&gt;0,animals!Q9,"")</f>
        <v>45.046728971962615</v>
      </c>
      <c r="I9" s="164">
        <f>IF(animals!Q11&gt;0,animals!Q11,"")</f>
        <v>28.037383177570092</v>
      </c>
      <c r="J9" s="163">
        <f>IF(animals!Q12&gt;0,animals!Q12,"")</f>
        <v>16.822429906542055</v>
      </c>
      <c r="K9" s="163">
        <f>IF(animals!Q13&gt;0,animals!Q13,"")</f>
        <v>48.411214953271028</v>
      </c>
      <c r="L9" s="163">
        <f>IF(animals!Q15&gt;0,animals!Q15,"")</f>
        <v>40.373831775700936</v>
      </c>
      <c r="M9" s="163">
        <f>IF(animals!Q16&gt;0,animals!Q16,"")</f>
        <v>15.327102803738315</v>
      </c>
      <c r="N9" s="163">
        <f>IF(animals!Q18&gt;0,animals!Q18,"")</f>
        <v>35.140186915887853</v>
      </c>
      <c r="O9" s="163">
        <f>IF(animals!Q19&gt;0,animals!Q19,"")</f>
        <v>14.953271028037381</v>
      </c>
      <c r="P9" s="163">
        <f>IF(animals!Q22&gt;0,animals!Q22,"")</f>
        <v>41.682242990654203</v>
      </c>
      <c r="Q9" s="163">
        <f>IF(animals!Q23&gt;0,animals!Q23,"")</f>
        <v>14.953271028037381</v>
      </c>
      <c r="R9" s="163">
        <f>IF(animals!Q25&gt;0,animals!Q25,"")</f>
        <v>37.383177570093459</v>
      </c>
      <c r="S9" s="163">
        <f>IF(animals!Q26&gt;0,animals!Q26,"")</f>
        <v>13.271028037383175</v>
      </c>
      <c r="T9" s="163">
        <f>IF(animals!Q29&gt;0,animals!Q29,"")</f>
        <v>37.570093457943926</v>
      </c>
      <c r="U9" s="163">
        <f>IF(animals!Q30&gt;0,animals!Q30,"")</f>
        <v>15.327102803738315</v>
      </c>
      <c r="V9" s="163">
        <f>IF(animals!Q32&gt;0,animals!Q32,"")</f>
        <v>36.074766355140184</v>
      </c>
      <c r="W9" s="163">
        <f>IF(animals!Q33&gt;0,animals!Q33,"")</f>
        <v>13.457943925233645</v>
      </c>
      <c r="X9" s="163">
        <f>IF(animals!Q36&gt;0,animals!Q36,"")</f>
        <v>53.831775700934578</v>
      </c>
      <c r="Y9" s="163">
        <f>IF(animals!Q37&gt;0,animals!Q37,"")</f>
        <v>21.495327102803738</v>
      </c>
      <c r="Z9" s="163">
        <f>IF(animals!Q39&gt;0,animals!Q39,"")</f>
        <v>52.336448598130836</v>
      </c>
      <c r="AA9" s="163">
        <f>IF(animals!Q40&gt;0,animals!Q40,"")</f>
        <v>22.803738317757009</v>
      </c>
    </row>
    <row r="10" spans="1:27" x14ac:dyDescent="0.25">
      <c r="A10" s="144" t="str">
        <f>'animals_stats (µm)'!A$2</f>
        <v>Dactylobiotus parthenogeneticus</v>
      </c>
      <c r="B10" s="149" t="str">
        <f>'animals_stats (µm)'!B$2</f>
        <v>PL.317</v>
      </c>
      <c r="C10" s="161">
        <f>animals!R1</f>
        <v>9</v>
      </c>
      <c r="D10" s="162">
        <f>IF(animals!S3&gt;0,animals!S3,"")</f>
        <v>891.30434782608688</v>
      </c>
      <c r="E10" s="163">
        <f>IF(animals!S6&gt;0,animals!S6,"")</f>
        <v>70.65217391304347</v>
      </c>
      <c r="F10" s="163">
        <f>IF(animals!S7&gt;0,animals!S7,"")</f>
        <v>11.594202898550725</v>
      </c>
      <c r="G10" s="163">
        <f>IF(animals!S8&gt;0,animals!S8,"")</f>
        <v>8.1521739130434785</v>
      </c>
      <c r="H10" s="164">
        <f>IF(animals!S9&gt;0,animals!S9,"")</f>
        <v>39.855072463768117</v>
      </c>
      <c r="I10" s="164">
        <f>IF(animals!S11&gt;0,animals!S11,"")</f>
        <v>26.811594202898554</v>
      </c>
      <c r="J10" s="163">
        <f>IF(animals!S12&gt;0,animals!S12,"")</f>
        <v>16.847826086956523</v>
      </c>
      <c r="K10" s="163">
        <f>IF(animals!S13&gt;0,animals!S13,"")</f>
        <v>46.920289855072461</v>
      </c>
      <c r="L10" s="163">
        <f>IF(animals!S15&gt;0,animals!S15,"")</f>
        <v>32.065217391304344</v>
      </c>
      <c r="M10" s="163">
        <f>IF(animals!S16&gt;0,animals!S16,"")</f>
        <v>13.586956521739129</v>
      </c>
      <c r="N10" s="163">
        <f>IF(animals!S18&gt;0,animals!S18,"")</f>
        <v>31.521739130434778</v>
      </c>
      <c r="O10" s="163">
        <f>IF(animals!S19&gt;0,animals!S19,"")</f>
        <v>13.405797101449277</v>
      </c>
      <c r="P10" s="163">
        <f>IF(animals!S22&gt;0,animals!S22,"")</f>
        <v>40.579710144927532</v>
      </c>
      <c r="Q10" s="163">
        <f>IF(animals!S23&gt;0,animals!S23,"")</f>
        <v>15.217391304347828</v>
      </c>
      <c r="R10" s="163">
        <f>IF(animals!S25&gt;0,animals!S25,"")</f>
        <v>36.95652173913043</v>
      </c>
      <c r="S10" s="163">
        <f>IF(animals!S26&gt;0,animals!S26,"")</f>
        <v>12.681159420289854</v>
      </c>
      <c r="T10" s="163">
        <f>IF(animals!S29&gt;0,animals!S29,"")</f>
        <v>40.760869565217391</v>
      </c>
      <c r="U10" s="163">
        <f>IF(animals!S30&gt;0,animals!S30,"")</f>
        <v>14.855072463768112</v>
      </c>
      <c r="V10" s="163">
        <f>IF(animals!S32&gt;0,animals!S32,"")</f>
        <v>36.594202898550719</v>
      </c>
      <c r="W10" s="163">
        <f>IF(animals!S33&gt;0,animals!S33,"")</f>
        <v>11.956521739130434</v>
      </c>
      <c r="X10" s="163" t="str">
        <f>IF(animals!S36&gt;0,animals!S36,"")</f>
        <v/>
      </c>
      <c r="Y10" s="163" t="str">
        <f>IF(animals!S37&gt;0,animals!S37,"")</f>
        <v/>
      </c>
      <c r="Z10" s="163" t="str">
        <f>IF(animals!S39&gt;0,animals!S39,"")</f>
        <v/>
      </c>
      <c r="AA10" s="163" t="str">
        <f>IF(animals!S40&gt;0,animals!S40,"")</f>
        <v/>
      </c>
    </row>
    <row r="11" spans="1:27" x14ac:dyDescent="0.25">
      <c r="A11" s="144" t="str">
        <f>'animals_stats (µm)'!A$2</f>
        <v>Dactylobiotus parthenogeneticus</v>
      </c>
      <c r="B11" s="149" t="str">
        <f>'animals_stats (µm)'!B$2</f>
        <v>PL.317</v>
      </c>
      <c r="C11" s="161">
        <f>animals!T1</f>
        <v>10</v>
      </c>
      <c r="D11" s="162">
        <f>IF(animals!U3&gt;0,animals!U3,"")</f>
        <v>984.55598455598454</v>
      </c>
      <c r="E11" s="163">
        <f>IF(animals!U6&gt;0,animals!U6,"")</f>
        <v>72.779922779922785</v>
      </c>
      <c r="F11" s="163">
        <f>IF(animals!U7&gt;0,animals!U7,"")</f>
        <v>12.162162162162163</v>
      </c>
      <c r="G11" s="163">
        <f>IF(animals!U8&gt;0,animals!U8,"")</f>
        <v>8.301158301158301</v>
      </c>
      <c r="H11" s="164">
        <f>IF(animals!U9&gt;0,animals!U9,"")</f>
        <v>41.698841698841704</v>
      </c>
      <c r="I11" s="164">
        <f>IF(animals!U11&gt;0,animals!U11,"")</f>
        <v>27.220077220077222</v>
      </c>
      <c r="J11" s="163">
        <f>IF(animals!U12&gt;0,animals!U12,"")</f>
        <v>17.567567567567568</v>
      </c>
      <c r="K11" s="163">
        <f>IF(animals!U13&gt;0,animals!U13,"")</f>
        <v>47.490347490347496</v>
      </c>
      <c r="L11" s="163">
        <f>IF(animals!U15&gt;0,animals!U15,"")</f>
        <v>40.154440154440159</v>
      </c>
      <c r="M11" s="163">
        <f>IF(animals!U16&gt;0,animals!U16,"")</f>
        <v>13.706563706563706</v>
      </c>
      <c r="N11" s="163">
        <f>IF(animals!U18&gt;0,animals!U18,"")</f>
        <v>38.223938223938227</v>
      </c>
      <c r="O11" s="163">
        <f>IF(animals!U19&gt;0,animals!U19,"")</f>
        <v>13.320463320463322</v>
      </c>
      <c r="P11" s="163">
        <f>IF(animals!U22&gt;0,animals!U22,"")</f>
        <v>40.54054054054054</v>
      </c>
      <c r="Q11" s="163">
        <f>IF(animals!U23&gt;0,animals!U23,"")</f>
        <v>15.83011583011583</v>
      </c>
      <c r="R11" s="163">
        <f>IF(animals!U25&gt;0,animals!U25,"")</f>
        <v>38.416988416988417</v>
      </c>
      <c r="S11" s="163">
        <f>IF(animals!U26&gt;0,animals!U26,"")</f>
        <v>13.8996138996139</v>
      </c>
      <c r="T11" s="163" t="str">
        <f>IF(animals!U29&gt;0,animals!U29,"")</f>
        <v/>
      </c>
      <c r="U11" s="163" t="str">
        <f>IF(animals!U30&gt;0,animals!U30,"")</f>
        <v/>
      </c>
      <c r="V11" s="163" t="str">
        <f>IF(animals!U32&gt;0,animals!U32,"")</f>
        <v/>
      </c>
      <c r="W11" s="163" t="str">
        <f>IF(animals!U33&gt;0,animals!U33,"")</f>
        <v/>
      </c>
      <c r="X11" s="163">
        <f>IF(animals!U36&gt;0,animals!U36,"")</f>
        <v>57.142857142857153</v>
      </c>
      <c r="Y11" s="163">
        <f>IF(animals!U37&gt;0,animals!U37,"")</f>
        <v>25.289575289575289</v>
      </c>
      <c r="Z11" s="163" t="str">
        <f>IF(animals!U39&gt;0,animals!U39,"")</f>
        <v/>
      </c>
      <c r="AA11" s="163" t="str">
        <f>IF(animals!U40&gt;0,animals!U40,"")</f>
        <v/>
      </c>
    </row>
    <row r="12" spans="1:27" x14ac:dyDescent="0.25">
      <c r="A12" s="144" t="str">
        <f>'animals_stats (µm)'!A$2</f>
        <v>Dactylobiotus parthenogeneticus</v>
      </c>
      <c r="B12" s="149" t="str">
        <f>'animals_stats (µm)'!B$2</f>
        <v>PL.317</v>
      </c>
      <c r="C12" s="161">
        <f>animals!V1</f>
        <v>11</v>
      </c>
      <c r="D12" s="162">
        <f>IF(animals!W3&gt;0,animals!W3,"")</f>
        <v>848.42883548983355</v>
      </c>
      <c r="E12" s="163">
        <f>IF(animals!W6&gt;0,animals!W6,"")</f>
        <v>70.055452865064694</v>
      </c>
      <c r="F12" s="163">
        <f>IF(animals!W7&gt;0,animals!W7,"")</f>
        <v>12.384473197781885</v>
      </c>
      <c r="G12" s="163">
        <f>IF(animals!W8&gt;0,animals!W8,"")</f>
        <v>8.6876155268022188</v>
      </c>
      <c r="H12" s="164">
        <f>IF(animals!W9&gt;0,animals!W9,"")</f>
        <v>44.362292051756008</v>
      </c>
      <c r="I12" s="164">
        <f>IF(animals!W11&gt;0,animals!W11,"")</f>
        <v>27.911275415896487</v>
      </c>
      <c r="J12" s="163">
        <f>IF(animals!W12&gt;0,animals!W12,"")</f>
        <v>16.081330868761551</v>
      </c>
      <c r="K12" s="163">
        <f>IF(animals!W13&gt;0,animals!W13,"")</f>
        <v>48.983364140480589</v>
      </c>
      <c r="L12" s="163">
        <f>IF(animals!W15&gt;0,animals!W15,"")</f>
        <v>40.29574861367837</v>
      </c>
      <c r="M12" s="163">
        <f>IF(animals!W16&gt;0,animals!W16,"")</f>
        <v>14.417744916820702</v>
      </c>
      <c r="N12" s="163">
        <f>IF(animals!W18&gt;0,animals!W18,"")</f>
        <v>33.826247689463955</v>
      </c>
      <c r="O12" s="163">
        <f>IF(animals!W19&gt;0,animals!W19,"")</f>
        <v>13.67837338262477</v>
      </c>
      <c r="P12" s="163">
        <f>IF(animals!W22&gt;0,animals!W22,"")</f>
        <v>41.219963031423291</v>
      </c>
      <c r="Q12" s="163">
        <f>IF(animals!W23&gt;0,animals!W23,"")</f>
        <v>14.232902033271719</v>
      </c>
      <c r="R12" s="163">
        <f>IF(animals!W25&gt;0,animals!W25,"")</f>
        <v>39.371534195933457</v>
      </c>
      <c r="S12" s="163">
        <f>IF(animals!W26&gt;0,animals!W26,"")</f>
        <v>13.123844731977819</v>
      </c>
      <c r="T12" s="163">
        <f>IF(animals!W29&gt;0,animals!W29,"")</f>
        <v>40.850277264325321</v>
      </c>
      <c r="U12" s="163">
        <f>IF(animals!W30&gt;0,animals!W30,"")</f>
        <v>13.863216266173753</v>
      </c>
      <c r="V12" s="163">
        <f>IF(animals!W32&gt;0,animals!W32,"")</f>
        <v>37.523105360443623</v>
      </c>
      <c r="W12" s="163">
        <f>IF(animals!W33&gt;0,animals!W33,"")</f>
        <v>13.493530499075785</v>
      </c>
      <c r="X12" s="163" t="str">
        <f>IF(animals!W36&gt;0,animals!W36,"")</f>
        <v/>
      </c>
      <c r="Y12" s="163" t="str">
        <f>IF(animals!W37&gt;0,animals!W37,"")</f>
        <v/>
      </c>
      <c r="Z12" s="163" t="str">
        <f>IF(animals!W39&gt;0,animals!W39,"")</f>
        <v/>
      </c>
      <c r="AA12" s="163" t="str">
        <f>IF(animals!W40&gt;0,animals!W40,"")</f>
        <v/>
      </c>
    </row>
    <row r="13" spans="1:27" x14ac:dyDescent="0.25">
      <c r="A13" s="144" t="str">
        <f>'animals_stats (µm)'!A$2</f>
        <v>Dactylobiotus parthenogeneticus</v>
      </c>
      <c r="B13" s="149" t="str">
        <f>'animals_stats (µm)'!B$2</f>
        <v>PL.317</v>
      </c>
      <c r="C13" s="161">
        <f>animals!X1</f>
        <v>12</v>
      </c>
      <c r="D13" s="162">
        <f>IF(animals!Y3&gt;0,animals!Y3,"")</f>
        <v>831.64300202839763</v>
      </c>
      <c r="E13" s="163">
        <f>IF(animals!Y6&gt;0,animals!Y6,"")</f>
        <v>71.399594320486827</v>
      </c>
      <c r="F13" s="163">
        <f>IF(animals!Y7&gt;0,animals!Y7,"")</f>
        <v>11.56186612576065</v>
      </c>
      <c r="G13" s="163">
        <f>IF(animals!Y8&gt;0,animals!Y8,"")</f>
        <v>7.7079107505070992</v>
      </c>
      <c r="H13" s="164">
        <f>IF(animals!Y9&gt;0,animals!Y9,"")</f>
        <v>38.742393509127794</v>
      </c>
      <c r="I13" s="164">
        <f>IF(animals!Y11&gt;0,animals!Y11,"")</f>
        <v>27.180527383367142</v>
      </c>
      <c r="J13" s="163">
        <f>IF(animals!Y12&gt;0,animals!Y12,"")</f>
        <v>13.995943204868155</v>
      </c>
      <c r="K13" s="163">
        <f>IF(animals!Y13&gt;0,animals!Y13,"")</f>
        <v>44.624746450304265</v>
      </c>
      <c r="L13" s="163">
        <f>IF(animals!Y15&gt;0,animals!Y15,"")</f>
        <v>40.365111561866122</v>
      </c>
      <c r="M13" s="163">
        <f>IF(animals!Y16&gt;0,animals!Y16,"")</f>
        <v>13.387423935091277</v>
      </c>
      <c r="N13" s="163">
        <f>IF(animals!Y18&gt;0,animals!Y18,"")</f>
        <v>39.148073022312381</v>
      </c>
      <c r="O13" s="163">
        <f>IF(animals!Y19&gt;0,animals!Y19,"")</f>
        <v>11.156186612576066</v>
      </c>
      <c r="P13" s="163">
        <f>IF(animals!Y22&gt;0,animals!Y22,"")</f>
        <v>40.162271805273839</v>
      </c>
      <c r="Q13" s="163">
        <f>IF(animals!Y23&gt;0,animals!Y23,"")</f>
        <v>14.604462474645032</v>
      </c>
      <c r="R13" s="163">
        <f>IF(animals!Y25&gt;0,animals!Y25,"")</f>
        <v>39.553752535496962</v>
      </c>
      <c r="S13" s="163">
        <f>IF(animals!Y26&gt;0,animals!Y26,"")</f>
        <v>12.57606490872211</v>
      </c>
      <c r="T13" s="163">
        <f>IF(animals!Y29&gt;0,animals!Y29,"")</f>
        <v>40.162271805273839</v>
      </c>
      <c r="U13" s="163">
        <f>IF(animals!Y30&gt;0,animals!Y30,"")</f>
        <v>14.198782961460447</v>
      </c>
      <c r="V13" s="163">
        <f>IF(animals!Y32&gt;0,animals!Y32,"")</f>
        <v>34.685598377281949</v>
      </c>
      <c r="W13" s="163">
        <f>IF(animals!Y33&gt;0,animals!Y33,"")</f>
        <v>12.778904665314403</v>
      </c>
      <c r="X13" s="163">
        <f>IF(animals!Y36&gt;0,animals!Y36,"")</f>
        <v>52.738336713995949</v>
      </c>
      <c r="Y13" s="163">
        <f>IF(animals!Y37&gt;0,animals!Y37,"")</f>
        <v>19.878296146044626</v>
      </c>
      <c r="Z13" s="163" t="str">
        <f>IF(animals!Y39&gt;0,animals!Y39,"")</f>
        <v/>
      </c>
      <c r="AA13" s="163" t="str">
        <f>IF(animals!Y40&gt;0,animals!Y40,"")</f>
        <v/>
      </c>
    </row>
    <row r="14" spans="1:27" x14ac:dyDescent="0.25">
      <c r="A14" s="144" t="str">
        <f>'animals_stats (µm)'!A$2</f>
        <v>Dactylobiotus parthenogeneticus</v>
      </c>
      <c r="B14" s="149" t="str">
        <f>'animals_stats (µm)'!B$2</f>
        <v>PL.317</v>
      </c>
      <c r="C14" s="161">
        <f>animals!Z1</f>
        <v>13</v>
      </c>
      <c r="D14" s="162">
        <f>IF(animals!AA3&gt;0,animals!AA3,"")</f>
        <v>803.41880341880346</v>
      </c>
      <c r="E14" s="163">
        <f>IF(animals!AA6&gt;0,animals!AA6,"")</f>
        <v>71.79487179487181</v>
      </c>
      <c r="F14" s="163">
        <f>IF(animals!AA7&gt;0,animals!AA7,"")</f>
        <v>11.752136752136753</v>
      </c>
      <c r="G14" s="163">
        <f>IF(animals!AA8&gt;0,animals!AA8,"")</f>
        <v>8.1196581196581192</v>
      </c>
      <c r="H14" s="164">
        <f>IF(animals!AA9&gt;0,animals!AA9,"")</f>
        <v>41.239316239316246</v>
      </c>
      <c r="I14" s="164">
        <f>IF(animals!AA11&gt;0,animals!AA11,"")</f>
        <v>25.641025641025646</v>
      </c>
      <c r="J14" s="163">
        <f>IF(animals!AA12&gt;0,animals!AA12,"")</f>
        <v>14.957264957264957</v>
      </c>
      <c r="K14" s="163">
        <f>IF(animals!AA13&gt;0,animals!AA13,"")</f>
        <v>44.230769230769234</v>
      </c>
      <c r="L14" s="163">
        <f>IF(animals!AA15&gt;0,animals!AA15,"")</f>
        <v>38.888888888888893</v>
      </c>
      <c r="M14" s="163">
        <f>IF(animals!AA16&gt;0,animals!AA16,"")</f>
        <v>13.888888888888889</v>
      </c>
      <c r="N14" s="163">
        <f>IF(animals!AA18&gt;0,animals!AA18,"")</f>
        <v>38.247863247863243</v>
      </c>
      <c r="O14" s="163">
        <f>IF(animals!AA19&gt;0,animals!AA19,"")</f>
        <v>13.247863247863249</v>
      </c>
      <c r="P14" s="163">
        <f>IF(animals!AA22&gt;0,animals!AA22,"")</f>
        <v>45.299145299145302</v>
      </c>
      <c r="Q14" s="163">
        <f>IF(animals!AA23&gt;0,animals!AA23,"")</f>
        <v>15.384615384615385</v>
      </c>
      <c r="R14" s="163">
        <f>IF(animals!AA25&gt;0,animals!AA25,"")</f>
        <v>38.247863247863243</v>
      </c>
      <c r="S14" s="163">
        <f>IF(animals!AA26&gt;0,animals!AA26,"")</f>
        <v>13.888888888888889</v>
      </c>
      <c r="T14" s="163" t="str">
        <f>IF(animals!AA29&gt;0,animals!AA29,"")</f>
        <v/>
      </c>
      <c r="U14" s="163" t="str">
        <f>IF(animals!AA30&gt;0,animals!AA30,"")</f>
        <v/>
      </c>
      <c r="V14" s="163" t="str">
        <f>IF(animals!AA32&gt;0,animals!AA32,"")</f>
        <v/>
      </c>
      <c r="W14" s="163" t="str">
        <f>IF(animals!AA33&gt;0,animals!AA33,"")</f>
        <v/>
      </c>
      <c r="X14" s="163" t="str">
        <f>IF(animals!AA36&gt;0,animals!AA36,"")</f>
        <v/>
      </c>
      <c r="Y14" s="163" t="str">
        <f>IF(animals!AA37&gt;0,animals!AA37,"")</f>
        <v/>
      </c>
      <c r="Z14" s="163" t="str">
        <f>IF(animals!AA39&gt;0,animals!AA39,"")</f>
        <v/>
      </c>
      <c r="AA14" s="163" t="str">
        <f>IF(animals!AA40&gt;0,animals!AA40,"")</f>
        <v/>
      </c>
    </row>
    <row r="15" spans="1:27" x14ac:dyDescent="0.25">
      <c r="A15" s="144" t="str">
        <f>'animals_stats (µm)'!A$2</f>
        <v>Dactylobiotus parthenogeneticus</v>
      </c>
      <c r="B15" s="149" t="str">
        <f>'animals_stats (µm)'!B$2</f>
        <v>PL.317</v>
      </c>
      <c r="C15" s="161">
        <f>animals!AB1</f>
        <v>14</v>
      </c>
      <c r="D15" s="162">
        <f>IF(animals!AC3&gt;0,animals!AC3,"")</f>
        <v>1007.9051383399209</v>
      </c>
      <c r="E15" s="163">
        <f>IF(animals!AC6&gt;0,animals!AC6,"")</f>
        <v>72.529644268774703</v>
      </c>
      <c r="F15" s="163">
        <f>IF(animals!AC7&gt;0,animals!AC7,"")</f>
        <v>11.857707509881422</v>
      </c>
      <c r="G15" s="163">
        <f>IF(animals!AC8&gt;0,animals!AC8,"")</f>
        <v>8.3003952569169961</v>
      </c>
      <c r="H15" s="164">
        <f>IF(animals!AC9&gt;0,animals!AC9,"")</f>
        <v>45.256916996047423</v>
      </c>
      <c r="I15" s="164">
        <f>IF(animals!AC11&gt;0,animals!AC11,"")</f>
        <v>27.27272727272727</v>
      </c>
      <c r="J15" s="163">
        <f>IF(animals!AC12&gt;0,animals!AC12,"")</f>
        <v>17.193675889328063</v>
      </c>
      <c r="K15" s="163">
        <f>IF(animals!AC13&gt;0,animals!AC13,"")</f>
        <v>47.035573122529648</v>
      </c>
      <c r="L15" s="163">
        <f>IF(animals!AC15&gt;0,animals!AC15,"")</f>
        <v>42.885375494071141</v>
      </c>
      <c r="M15" s="163">
        <f>IF(animals!AC16&gt;0,animals!AC16,"")</f>
        <v>13.24110671936759</v>
      </c>
      <c r="N15" s="163">
        <f>IF(animals!AC18&gt;0,animals!AC18,"")</f>
        <v>41.501976284584977</v>
      </c>
      <c r="O15" s="163">
        <f>IF(animals!AC19&gt;0,animals!AC19,"")</f>
        <v>11.462450592885375</v>
      </c>
      <c r="P15" s="163">
        <f>IF(animals!AC22&gt;0,animals!AC22,"")</f>
        <v>42.885375494071141</v>
      </c>
      <c r="Q15" s="163">
        <f>IF(animals!AC23&gt;0,animals!AC23,"")</f>
        <v>14.229249011857709</v>
      </c>
      <c r="R15" s="163">
        <f>IF(animals!AC25&gt;0,animals!AC25,"")</f>
        <v>42.292490118577071</v>
      </c>
      <c r="S15" s="163">
        <f>IF(animals!AC26&gt;0,animals!AC26,"")</f>
        <v>14.822134387351779</v>
      </c>
      <c r="T15" s="163">
        <f>IF(animals!AC29&gt;0,animals!AC29,"")</f>
        <v>41.501976284584977</v>
      </c>
      <c r="U15" s="163">
        <f>IF(animals!AC30&gt;0,animals!AC30,"")</f>
        <v>13.636363636363635</v>
      </c>
      <c r="V15" s="163">
        <f>IF(animals!AC32&gt;0,animals!AC32,"")</f>
        <v>40.51383399209486</v>
      </c>
      <c r="W15" s="163">
        <f>IF(animals!AC33&gt;0,animals!AC33,"")</f>
        <v>13.043478260869565</v>
      </c>
      <c r="X15" s="163">
        <f>IF(animals!AC36&gt;0,animals!AC36,"")</f>
        <v>58.102766798418969</v>
      </c>
      <c r="Y15" s="163">
        <f>IF(animals!AC37&gt;0,animals!AC37,"")</f>
        <v>20.948616600790512</v>
      </c>
      <c r="Z15" s="163">
        <f>IF(animals!AC39&gt;0,animals!AC39,"")</f>
        <v>57.707509881422922</v>
      </c>
      <c r="AA15" s="163" t="str">
        <f>IF(animals!AC40&gt;0,animals!AC40,"")</f>
        <v/>
      </c>
    </row>
    <row r="16" spans="1:27" x14ac:dyDescent="0.25">
      <c r="A16" s="144" t="str">
        <f>'animals_stats (µm)'!A$2</f>
        <v>Dactylobiotus parthenogeneticus</v>
      </c>
      <c r="B16" s="149" t="str">
        <f>'animals_stats (µm)'!B$2</f>
        <v>PL.317</v>
      </c>
      <c r="C16" s="161">
        <f>animals!AD1</f>
        <v>15</v>
      </c>
      <c r="D16" s="162">
        <f>IF(animals!AE3&gt;0,animals!AE3,"")</f>
        <v>1020.4081632653061</v>
      </c>
      <c r="E16" s="163">
        <f>IF(animals!AE6&gt;0,animals!AE6,"")</f>
        <v>72.244897959183675</v>
      </c>
      <c r="F16" s="163">
        <f>IF(animals!AE7&gt;0,animals!AE7,"")</f>
        <v>10.816326530612244</v>
      </c>
      <c r="G16" s="163">
        <f>IF(animals!AE8&gt;0,animals!AE8,"")</f>
        <v>7.3469387755102051</v>
      </c>
      <c r="H16" s="164">
        <f>IF(animals!AE9&gt;0,animals!AE9,"")</f>
        <v>45.91836734693878</v>
      </c>
      <c r="I16" s="164">
        <f>IF(animals!AE11&gt;0,animals!AE11,"")</f>
        <v>26.122448979591837</v>
      </c>
      <c r="J16" s="163">
        <f>IF(animals!AE12&gt;0,animals!AE12,"")</f>
        <v>14.897959183673471</v>
      </c>
      <c r="K16" s="163">
        <f>IF(animals!AE13&gt;0,animals!AE13,"")</f>
        <v>45.102040816326536</v>
      </c>
      <c r="L16" s="163">
        <f>IF(animals!AE15&gt;0,animals!AE15,"")</f>
        <v>43.061224489795926</v>
      </c>
      <c r="M16" s="163">
        <f>IF(animals!AE16&gt;0,animals!AE16,"")</f>
        <v>14.081632653061224</v>
      </c>
      <c r="N16" s="163">
        <f>IF(animals!AE18&gt;0,animals!AE18,"")</f>
        <v>41.632653061224488</v>
      </c>
      <c r="O16" s="163">
        <f>IF(animals!AE19&gt;0,animals!AE19,"")</f>
        <v>13.061224489795919</v>
      </c>
      <c r="P16" s="163">
        <f>IF(animals!AE22&gt;0,animals!AE22,"")</f>
        <v>44.489795918367349</v>
      </c>
      <c r="Q16" s="163">
        <f>IF(animals!AE23&gt;0,animals!AE23,"")</f>
        <v>15.714285714285714</v>
      </c>
      <c r="R16" s="163">
        <f>IF(animals!AE25&gt;0,animals!AE25,"")</f>
        <v>39.183673469387756</v>
      </c>
      <c r="S16" s="163">
        <f>IF(animals!AE26&gt;0,animals!AE26,"")</f>
        <v>13.877551020408163</v>
      </c>
      <c r="T16" s="163" t="str">
        <f>IF(animals!AE29&gt;0,animals!AE29,"")</f>
        <v/>
      </c>
      <c r="U16" s="163" t="str">
        <f>IF(animals!AE30&gt;0,animals!AE30,"")</f>
        <v/>
      </c>
      <c r="V16" s="163" t="str">
        <f>IF(animals!AE32&gt;0,animals!AE32,"")</f>
        <v/>
      </c>
      <c r="W16" s="163" t="str">
        <f>IF(animals!AE33&gt;0,animals!AE33,"")</f>
        <v/>
      </c>
      <c r="X16" s="163">
        <f>IF(animals!AE36&gt;0,animals!AE36,"")</f>
        <v>57.142857142857139</v>
      </c>
      <c r="Y16" s="163">
        <f>IF(animals!AE37&gt;0,animals!AE37,"")</f>
        <v>22.040816326530614</v>
      </c>
      <c r="Z16" s="163">
        <f>IF(animals!AE39&gt;0,animals!AE39,"")</f>
        <v>57.959183673469383</v>
      </c>
      <c r="AA16" s="163">
        <f>IF(animals!AE40&gt;0,animals!AE40,"")</f>
        <v>20.816326530612244</v>
      </c>
    </row>
    <row r="17" spans="1:27" x14ac:dyDescent="0.25">
      <c r="A17" s="144" t="str">
        <f>'animals_stats (µm)'!A$2</f>
        <v>Dactylobiotus parthenogeneticus</v>
      </c>
      <c r="B17" s="149" t="str">
        <f>'animals_stats (µm)'!B$2</f>
        <v>PL.317</v>
      </c>
      <c r="C17" s="161">
        <f>animals!AF1</f>
        <v>16</v>
      </c>
      <c r="D17" s="162">
        <f>IF(animals!AG3&gt;0,animals!AG3,"")</f>
        <v>984.375</v>
      </c>
      <c r="E17" s="163">
        <f>IF(animals!AG6&gt;0,animals!AG6,"")</f>
        <v>71.2890625</v>
      </c>
      <c r="F17" s="163">
        <f>IF(animals!AG7&gt;0,animals!AG7,"")</f>
        <v>13.28125</v>
      </c>
      <c r="G17" s="163">
        <f>IF(animals!AG8&gt;0,animals!AG8,"")</f>
        <v>9.3749999999999982</v>
      </c>
      <c r="H17" s="164">
        <f>IF(animals!AG9&gt;0,animals!AG9,"")</f>
        <v>40.0390625</v>
      </c>
      <c r="I17" s="164">
        <f>IF(animals!AG11&gt;0,animals!AG11,"")</f>
        <v>30.46875</v>
      </c>
      <c r="J17" s="163">
        <f>IF(animals!AG12&gt;0,animals!AG12,"")</f>
        <v>17.773437499999996</v>
      </c>
      <c r="K17" s="163">
        <f>IF(animals!AG13&gt;0,animals!AG13,"")</f>
        <v>50</v>
      </c>
      <c r="L17" s="163">
        <f>IF(animals!AG15&gt;0,animals!AG15,"")</f>
        <v>42.382812499999993</v>
      </c>
      <c r="M17" s="163">
        <f>IF(animals!AG16&gt;0,animals!AG16,"")</f>
        <v>14.6484375</v>
      </c>
      <c r="N17" s="163">
        <f>IF(animals!AG18&gt;0,animals!AG18,"")</f>
        <v>38.671875</v>
      </c>
      <c r="O17" s="163">
        <f>IF(animals!AG19&gt;0,animals!AG19,"")</f>
        <v>12.890624999999996</v>
      </c>
      <c r="P17" s="163">
        <f>IF(animals!AG22&gt;0,animals!AG22,"")</f>
        <v>41.9921875</v>
      </c>
      <c r="Q17" s="163">
        <f>IF(animals!AG23&gt;0,animals!AG23,"")</f>
        <v>13.28125</v>
      </c>
      <c r="R17" s="163">
        <f>IF(animals!AG25&gt;0,animals!AG25,"")</f>
        <v>35.15625</v>
      </c>
      <c r="S17" s="163">
        <f>IF(animals!AG26&gt;0,animals!AG26,"")</f>
        <v>14.0625</v>
      </c>
      <c r="T17" s="163">
        <f>IF(animals!AG29&gt;0,animals!AG29,"")</f>
        <v>37.109375</v>
      </c>
      <c r="U17" s="163">
        <f>IF(animals!AG30&gt;0,animals!AG30,"")</f>
        <v>16.015624999999996</v>
      </c>
      <c r="V17" s="163">
        <f>IF(animals!AG32&gt;0,animals!AG32,"")</f>
        <v>36.914062499999993</v>
      </c>
      <c r="W17" s="163">
        <f>IF(animals!AG33&gt;0,animals!AG33,"")</f>
        <v>12.890624999999996</v>
      </c>
      <c r="X17" s="163">
        <f>IF(animals!AG36&gt;0,animals!AG36,"")</f>
        <v>54.6875</v>
      </c>
      <c r="Y17" s="163">
        <f>IF(animals!AG37&gt;0,animals!AG37,"")</f>
        <v>21.874999999999996</v>
      </c>
      <c r="Z17" s="163">
        <f>IF(animals!AG39&gt;0,animals!AG39,"")</f>
        <v>46.679687499999993</v>
      </c>
      <c r="AA17" s="163">
        <f>IF(animals!AG40&gt;0,animals!AG40,"")</f>
        <v>24.609374999999996</v>
      </c>
    </row>
    <row r="18" spans="1:27" x14ac:dyDescent="0.25">
      <c r="A18" s="144" t="str">
        <f>'animals_stats (µm)'!A$2</f>
        <v>Dactylobiotus parthenogeneticus</v>
      </c>
      <c r="B18" s="149" t="str">
        <f>'animals_stats (µm)'!B$2</f>
        <v>PL.317</v>
      </c>
      <c r="C18" s="161">
        <f>animals!AH1</f>
        <v>17</v>
      </c>
      <c r="D18" s="162">
        <f>IF(animals!AI3&gt;0,animals!AI3,"")</f>
        <v>1060.9375</v>
      </c>
      <c r="E18" s="163">
        <f>IF(animals!AI6&gt;0,animals!AI6,"")</f>
        <v>72.5</v>
      </c>
      <c r="F18" s="163">
        <f>IF(animals!AI7&gt;0,animals!AI7,"")</f>
        <v>12.34375</v>
      </c>
      <c r="G18" s="163">
        <f>IF(animals!AI8&gt;0,animals!AI8,"")</f>
        <v>9.6875</v>
      </c>
      <c r="H18" s="164">
        <f>IF(animals!AI9&gt;0,animals!AI9,"")</f>
        <v>41.71875</v>
      </c>
      <c r="I18" s="164">
        <f>IF(animals!AI11&gt;0,animals!AI11,"")</f>
        <v>31.874999999999996</v>
      </c>
      <c r="J18" s="163">
        <f>IF(animals!AI12&gt;0,animals!AI12,"")</f>
        <v>17.5</v>
      </c>
      <c r="K18" s="163">
        <f>IF(animals!AI13&gt;0,animals!AI13,"")</f>
        <v>55.3125</v>
      </c>
      <c r="L18" s="163">
        <f>IF(animals!AI15&gt;0,animals!AI15,"")</f>
        <v>43.125</v>
      </c>
      <c r="M18" s="163">
        <f>IF(animals!AI16&gt;0,animals!AI16,"")</f>
        <v>14.21875</v>
      </c>
      <c r="N18" s="163">
        <f>IF(animals!AI18&gt;0,animals!AI18,"")</f>
        <v>41.40625</v>
      </c>
      <c r="O18" s="163">
        <f>IF(animals!AI19&gt;0,animals!AI19,"")</f>
        <v>15</v>
      </c>
      <c r="P18" s="163">
        <f>IF(animals!AI22&gt;0,animals!AI22,"")</f>
        <v>42.65625</v>
      </c>
      <c r="Q18" s="163">
        <f>IF(animals!AI23&gt;0,animals!AI23,"")</f>
        <v>16.25</v>
      </c>
      <c r="R18" s="163">
        <f>IF(animals!AI25&gt;0,animals!AI25,"")</f>
        <v>33.4375</v>
      </c>
      <c r="S18" s="163">
        <f>IF(animals!AI26&gt;0,animals!AI26,"")</f>
        <v>14.84375</v>
      </c>
      <c r="T18" s="163">
        <f>IF(animals!AI29&gt;0,animals!AI29,"")</f>
        <v>40.46875</v>
      </c>
      <c r="U18" s="163">
        <f>IF(animals!AI30&gt;0,animals!AI30,"")</f>
        <v>15.312500000000002</v>
      </c>
      <c r="V18" s="163">
        <f>IF(animals!AI32&gt;0,animals!AI32,"")</f>
        <v>33.4375</v>
      </c>
      <c r="W18" s="163">
        <f>IF(animals!AI33&gt;0,animals!AI33,"")</f>
        <v>14.21875</v>
      </c>
      <c r="X18" s="163">
        <f>IF(animals!AI36&gt;0,animals!AI36,"")</f>
        <v>51.5625</v>
      </c>
      <c r="Y18" s="163">
        <f>IF(animals!AI37&gt;0,animals!AI37,"")</f>
        <v>22.5</v>
      </c>
      <c r="Z18" s="163">
        <f>IF(animals!AI39&gt;0,animals!AI39,"")</f>
        <v>51.40625</v>
      </c>
      <c r="AA18" s="163">
        <f>IF(animals!AI40&gt;0,animals!AI40,"")</f>
        <v>22.8125</v>
      </c>
    </row>
    <row r="19" spans="1:27" x14ac:dyDescent="0.25">
      <c r="A19" s="144" t="str">
        <f>'animals_stats (µm)'!A$2</f>
        <v>Dactylobiotus parthenogeneticus</v>
      </c>
      <c r="B19" s="149" t="str">
        <f>'animals_stats (µm)'!B$2</f>
        <v>PL.317</v>
      </c>
      <c r="C19" s="161">
        <f>animals!AJ1</f>
        <v>18</v>
      </c>
      <c r="D19" s="162">
        <f>IF(animals!AK3&gt;0,animals!AK3,"")</f>
        <v>992.68738574040219</v>
      </c>
      <c r="E19" s="163">
        <f>IF(animals!AK6&gt;0,animals!AK6,"")</f>
        <v>70.201096892138935</v>
      </c>
      <c r="F19" s="163">
        <f>IF(animals!AK7&gt;0,animals!AK7,"")</f>
        <v>13.528336380255942</v>
      </c>
      <c r="G19" s="163">
        <f>IF(animals!AK8&gt;0,animals!AK8,"")</f>
        <v>9.8720292504570395</v>
      </c>
      <c r="H19" s="164">
        <f>IF(animals!AK9&gt;0,animals!AK9,"")</f>
        <v>42.595978062157222</v>
      </c>
      <c r="I19" s="164">
        <f>IF(animals!AK11&gt;0,animals!AK11,"")</f>
        <v>31.9926873857404</v>
      </c>
      <c r="J19" s="163">
        <f>IF(animals!AK12&gt;0,animals!AK12,"")</f>
        <v>16.087751371115175</v>
      </c>
      <c r="K19" s="163">
        <f>IF(animals!AK13&gt;0,animals!AK13,"")</f>
        <v>52.285191956124308</v>
      </c>
      <c r="L19" s="163">
        <f>IF(animals!AK15&gt;0,animals!AK15,"")</f>
        <v>44.972577696526514</v>
      </c>
      <c r="M19" s="163">
        <f>IF(animals!AK16&gt;0,animals!AK16,"")</f>
        <v>14.808043875685556</v>
      </c>
      <c r="N19" s="163">
        <f>IF(animals!AK18&gt;0,animals!AK18,"")</f>
        <v>36.928702010968919</v>
      </c>
      <c r="O19" s="163">
        <f>IF(animals!AK19&gt;0,animals!AK19,"")</f>
        <v>16.087751371115175</v>
      </c>
      <c r="P19" s="163">
        <f>IF(animals!AK22&gt;0,animals!AK22,"")</f>
        <v>44.972577696526514</v>
      </c>
      <c r="Q19" s="163">
        <f>IF(animals!AK23&gt;0,animals!AK23,"")</f>
        <v>14.990859232175502</v>
      </c>
      <c r="R19" s="163">
        <f>IF(animals!AK25&gt;0,animals!AK25,"")</f>
        <v>37.294332723948806</v>
      </c>
      <c r="S19" s="163">
        <f>IF(animals!AK26&gt;0,animals!AK26,"")</f>
        <v>17.184643510054844</v>
      </c>
      <c r="T19" s="163">
        <f>IF(animals!AK29&gt;0,animals!AK29,"")</f>
        <v>47.897623400365624</v>
      </c>
      <c r="U19" s="163">
        <f>IF(animals!AK30&gt;0,animals!AK30,"")</f>
        <v>16.819012797074954</v>
      </c>
      <c r="V19" s="163" t="str">
        <f>IF(animals!AK32&gt;0,animals!AK32,"")</f>
        <v/>
      </c>
      <c r="W19" s="163" t="str">
        <f>IF(animals!AK33&gt;0,animals!AK33,"")</f>
        <v/>
      </c>
      <c r="X19" s="163">
        <f>IF(animals!AK36&gt;0,animals!AK36,"")</f>
        <v>54.296160877513714</v>
      </c>
      <c r="Y19" s="163">
        <f>IF(animals!AK37&gt;0,animals!AK37,"")</f>
        <v>16.819012797074954</v>
      </c>
      <c r="Z19" s="163" t="str">
        <f>IF(animals!AK39&gt;0,animals!AK39,"")</f>
        <v/>
      </c>
      <c r="AA19" s="163" t="str">
        <f>IF(animals!AK40&gt;0,animals!AK40,"")</f>
        <v/>
      </c>
    </row>
    <row r="20" spans="1:27" x14ac:dyDescent="0.25">
      <c r="A20" s="144" t="str">
        <f>'animals_stats (µm)'!A$2</f>
        <v>Dactylobiotus parthenogeneticus</v>
      </c>
      <c r="B20" s="149" t="str">
        <f>'animals_stats (µm)'!B$2</f>
        <v>PL.317</v>
      </c>
      <c r="C20" s="161">
        <f>animals!AL1</f>
        <v>19</v>
      </c>
      <c r="D20" s="162">
        <f>IF(animals!AM3&gt;0,animals!AM3,"")</f>
        <v>1103.0534351145038</v>
      </c>
      <c r="E20" s="163">
        <f>IF(animals!AM6&gt;0,animals!AM6,"")</f>
        <v>71.946564885496187</v>
      </c>
      <c r="F20" s="163">
        <f>IF(animals!AM7&gt;0,animals!AM7,"")</f>
        <v>12.786259541984734</v>
      </c>
      <c r="G20" s="163">
        <f>IF(animals!AM8&gt;0,animals!AM8,"")</f>
        <v>9.3511450381679388</v>
      </c>
      <c r="H20" s="164">
        <f>IF(animals!AM9&gt;0,animals!AM9,"")</f>
        <v>45.229007633587784</v>
      </c>
      <c r="I20" s="164">
        <f>IF(animals!AM11&gt;0,animals!AM11,"")</f>
        <v>30.916030534351147</v>
      </c>
      <c r="J20" s="163">
        <f>IF(animals!AM12&gt;0,animals!AM12,"")</f>
        <v>17.557251908396946</v>
      </c>
      <c r="K20" s="163">
        <f>IF(animals!AM13&gt;0,animals!AM13,"")</f>
        <v>51.33587786259541</v>
      </c>
      <c r="L20" s="163">
        <f>IF(animals!AM15&gt;0,animals!AM15,"")</f>
        <v>44.656488549618317</v>
      </c>
      <c r="M20" s="163">
        <f>IF(animals!AM16&gt;0,animals!AM16,"")</f>
        <v>15.076335877862595</v>
      </c>
      <c r="N20" s="163">
        <f>IF(animals!AM18&gt;0,animals!AM18,"")</f>
        <v>40.839694656488547</v>
      </c>
      <c r="O20" s="163">
        <f>IF(animals!AM19&gt;0,animals!AM19,"")</f>
        <v>15.83969465648855</v>
      </c>
      <c r="P20" s="163">
        <f>IF(animals!AM22&gt;0,animals!AM22,"")</f>
        <v>41.603053435114504</v>
      </c>
      <c r="Q20" s="163">
        <f>IF(animals!AM23&gt;0,animals!AM23,"")</f>
        <v>15.648854961832059</v>
      </c>
      <c r="R20" s="163">
        <f>IF(animals!AM25&gt;0,animals!AM25,"")</f>
        <v>38.74045801526718</v>
      </c>
      <c r="S20" s="163">
        <f>IF(animals!AM26&gt;0,animals!AM26,"")</f>
        <v>11.068702290076336</v>
      </c>
      <c r="T20" s="163">
        <f>IF(animals!AM29&gt;0,animals!AM29,"")</f>
        <v>41.793893129770993</v>
      </c>
      <c r="U20" s="163">
        <f>IF(animals!AM30&gt;0,animals!AM30,"")</f>
        <v>16.984732824427482</v>
      </c>
      <c r="V20" s="163">
        <f>IF(animals!AM32&gt;0,animals!AM32,"")</f>
        <v>38.931297709923662</v>
      </c>
      <c r="W20" s="163">
        <f>IF(animals!AM33&gt;0,animals!AM33,"")</f>
        <v>13.740458015267176</v>
      </c>
      <c r="X20" s="163">
        <f>IF(animals!AM36&gt;0,animals!AM36,"")</f>
        <v>54.389312977099237</v>
      </c>
      <c r="Y20" s="163">
        <f>IF(animals!AM37&gt;0,animals!AM37,"")</f>
        <v>21.755725190839694</v>
      </c>
      <c r="Z20" s="163">
        <f>IF(animals!AM39&gt;0,animals!AM39,"")</f>
        <v>59.351145038167942</v>
      </c>
      <c r="AA20" s="163">
        <f>IF(animals!AM40&gt;0,animals!AM40,"")</f>
        <v>21.946564885496183</v>
      </c>
    </row>
    <row r="21" spans="1:27" x14ac:dyDescent="0.25">
      <c r="A21" s="144" t="str">
        <f>'animals_stats (µm)'!A$2</f>
        <v>Dactylobiotus parthenogeneticus</v>
      </c>
      <c r="B21" s="149" t="str">
        <f>'animals_stats (µm)'!B$2</f>
        <v>PL.317</v>
      </c>
      <c r="C21" s="161">
        <f>animals!AN1</f>
        <v>20</v>
      </c>
      <c r="D21" s="162">
        <f>IF(animals!AO3&gt;0,animals!AO3,"")</f>
        <v>967.47967479674787</v>
      </c>
      <c r="E21" s="163">
        <f>IF(animals!AO6&gt;0,animals!AO6,"")</f>
        <v>72.35772357723576</v>
      </c>
      <c r="F21" s="163">
        <f>IF(animals!AO7&gt;0,animals!AO7,"")</f>
        <v>11.178861788617885</v>
      </c>
      <c r="G21" s="163">
        <f>IF(animals!AO8&gt;0,animals!AO8,"")</f>
        <v>7.926829268292682</v>
      </c>
      <c r="H21" s="164">
        <f>IF(animals!AO9&gt;0,animals!AO9,"")</f>
        <v>46.544715447154466</v>
      </c>
      <c r="I21" s="164">
        <f>IF(animals!AO11&gt;0,animals!AO11,"")</f>
        <v>26.626016260162601</v>
      </c>
      <c r="J21" s="163">
        <f>IF(animals!AO12&gt;0,animals!AO12,"")</f>
        <v>15.447154471544714</v>
      </c>
      <c r="K21" s="163">
        <f>IF(animals!AO13&gt;0,animals!AO13,"")</f>
        <v>45.731707317073166</v>
      </c>
      <c r="L21" s="163">
        <f>IF(animals!AO15&gt;0,animals!AO15,"")</f>
        <v>39.837398373983739</v>
      </c>
      <c r="M21" s="163">
        <f>IF(animals!AO16&gt;0,animals!AO16,"")</f>
        <v>14.024390243902438</v>
      </c>
      <c r="N21" s="163">
        <f>IF(animals!AO18&gt;0,animals!AO18,"")</f>
        <v>31.097560975609756</v>
      </c>
      <c r="O21" s="163">
        <f>IF(animals!AO19&gt;0,animals!AO19,"")</f>
        <v>13.211382113821138</v>
      </c>
      <c r="P21" s="163">
        <f>IF(animals!AO22&gt;0,animals!AO22,"")</f>
        <v>37.39837398373983</v>
      </c>
      <c r="Q21" s="163">
        <f>IF(animals!AO23&gt;0,animals!AO23,"")</f>
        <v>14.634146341463413</v>
      </c>
      <c r="R21" s="163">
        <f>IF(animals!AO25&gt;0,animals!AO25,"")</f>
        <v>31.097560975609756</v>
      </c>
      <c r="S21" s="163">
        <f>IF(animals!AO26&gt;0,animals!AO26,"")</f>
        <v>12.398373983739836</v>
      </c>
      <c r="T21" s="163">
        <f>IF(animals!AO29&gt;0,animals!AO29,"")</f>
        <v>35.162601626016261</v>
      </c>
      <c r="U21" s="163">
        <f>IF(animals!AO30&gt;0,animals!AO30,"")</f>
        <v>15.447154471544714</v>
      </c>
      <c r="V21" s="163">
        <f>IF(animals!AO32&gt;0,animals!AO32,"")</f>
        <v>34.959349593495929</v>
      </c>
      <c r="W21" s="163">
        <f>IF(animals!AO33&gt;0,animals!AO33,"")</f>
        <v>12.804878048780488</v>
      </c>
      <c r="X21" s="163">
        <f>IF(animals!AO36&gt;0,animals!AO36,"")</f>
        <v>53.861788617886177</v>
      </c>
      <c r="Y21" s="163">
        <f>IF(animals!AO37&gt;0,animals!AO37,"")</f>
        <v>22.76422764227642</v>
      </c>
      <c r="Z21" s="163">
        <f>IF(animals!AO39&gt;0,animals!AO39,"")</f>
        <v>50.203252032520318</v>
      </c>
      <c r="AA21" s="163">
        <f>IF(animals!AO40&gt;0,animals!AO40,"")</f>
        <v>22.35772357723577</v>
      </c>
    </row>
    <row r="22" spans="1:27" x14ac:dyDescent="0.25">
      <c r="A22" s="144" t="str">
        <f>'animals_stats (µm)'!A$2</f>
        <v>Dactylobiotus parthenogeneticus</v>
      </c>
      <c r="B22" s="149" t="str">
        <f>'animals_stats (µm)'!B$2</f>
        <v>PL.317</v>
      </c>
      <c r="C22" s="161">
        <f>animals!AP1</f>
        <v>21</v>
      </c>
      <c r="D22" s="162">
        <f>IF(animals!AQ3&gt;0,animals!AQ3,"")</f>
        <v>1109.1854419410745</v>
      </c>
      <c r="E22" s="163">
        <f>IF(animals!AQ6&gt;0,animals!AQ6,"")</f>
        <v>69.497400346620452</v>
      </c>
      <c r="F22" s="163">
        <f>IF(animals!AQ7&gt;0,animals!AQ7,"")</f>
        <v>13.171577123050259</v>
      </c>
      <c r="G22" s="163">
        <f>IF(animals!AQ8&gt;0,animals!AQ8,"")</f>
        <v>8.318890814558058</v>
      </c>
      <c r="H22" s="164">
        <f>IF(animals!AQ9&gt;0,animals!AQ9,"")</f>
        <v>45.927209705372611</v>
      </c>
      <c r="I22" s="164">
        <f>IF(animals!AQ11&gt;0,animals!AQ11,"")</f>
        <v>29.809358752166375</v>
      </c>
      <c r="J22" s="163">
        <f>IF(animals!AQ12&gt;0,animals!AQ12,"")</f>
        <v>17.504332755632582</v>
      </c>
      <c r="K22" s="163">
        <f>IF(animals!AQ13&gt;0,animals!AQ13,"")</f>
        <v>51.646447140381277</v>
      </c>
      <c r="L22" s="163">
        <f>IF(animals!AQ15&gt;0,animals!AQ15,"")</f>
        <v>44.887348353552852</v>
      </c>
      <c r="M22" s="163">
        <f>IF(animals!AQ16&gt;0,animals!AQ16,"")</f>
        <v>13.864818024263432</v>
      </c>
      <c r="N22" s="163">
        <f>IF(animals!AQ18&gt;0,animals!AQ18,"")</f>
        <v>44.02079722703639</v>
      </c>
      <c r="O22" s="163">
        <f>IF(animals!AQ19&gt;0,animals!AQ19,"")</f>
        <v>15.424610051993067</v>
      </c>
      <c r="P22" s="163">
        <f>IF(animals!AQ22&gt;0,animals!AQ22,"")</f>
        <v>43.67417677642981</v>
      </c>
      <c r="Q22" s="163">
        <f>IF(animals!AQ23&gt;0,animals!AQ23,"")</f>
        <v>17.331022530329289</v>
      </c>
      <c r="R22" s="163">
        <f>IF(animals!AQ25&gt;0,animals!AQ25,"")</f>
        <v>38.301559792027732</v>
      </c>
      <c r="S22" s="163">
        <f>IF(animals!AQ26&gt;0,animals!AQ26,"")</f>
        <v>14.211438474870016</v>
      </c>
      <c r="T22" s="163">
        <f>IF(animals!AQ29&gt;0,animals!AQ29,"")</f>
        <v>40.901213171577119</v>
      </c>
      <c r="U22" s="163">
        <f>IF(animals!AQ30&gt;0,animals!AQ30,"")</f>
        <v>16.29116117850953</v>
      </c>
      <c r="V22" s="163">
        <f>IF(animals!AQ32&gt;0,animals!AQ32,"")</f>
        <v>39.168110918544194</v>
      </c>
      <c r="W22" s="163">
        <f>IF(animals!AQ33&gt;0,animals!AQ33,"")</f>
        <v>14.038128249566723</v>
      </c>
      <c r="X22" s="163">
        <f>IF(animals!AQ36&gt;0,animals!AQ36,"")</f>
        <v>56.32582322357019</v>
      </c>
      <c r="Y22" s="163">
        <f>IF(animals!AQ37&gt;0,animals!AQ37,"")</f>
        <v>20.450606585788559</v>
      </c>
      <c r="Z22" s="163">
        <f>IF(animals!AQ39&gt;0,animals!AQ39,"")</f>
        <v>58.75216637781628</v>
      </c>
      <c r="AA22" s="163">
        <f>IF(animals!AQ40&gt;0,animals!AQ40,"")</f>
        <v>21.663778162911608</v>
      </c>
    </row>
    <row r="23" spans="1:27" x14ac:dyDescent="0.25">
      <c r="A23" s="144" t="str">
        <f>'animals_stats (µm)'!A$2</f>
        <v>Dactylobiotus parthenogeneticus</v>
      </c>
      <c r="B23" s="149" t="str">
        <f>'animals_stats (µm)'!B$2</f>
        <v>PL.317</v>
      </c>
      <c r="C23" s="161">
        <f>animals!AR1</f>
        <v>22</v>
      </c>
      <c r="D23" s="162">
        <f>IF(animals!AS3&gt;0,animals!AS3,"")</f>
        <v>921.90152801358249</v>
      </c>
      <c r="E23" s="163">
        <f>IF(animals!AS6&gt;0,animals!AS6,"")</f>
        <v>71.986417657045848</v>
      </c>
      <c r="F23" s="163">
        <f>IF(animals!AS7&gt;0,animals!AS7,"")</f>
        <v>12.563667232597625</v>
      </c>
      <c r="G23" s="163">
        <f>IF(animals!AS8&gt;0,animals!AS8,"")</f>
        <v>7.3005093378607802</v>
      </c>
      <c r="H23" s="164">
        <f>IF(animals!AS9&gt;0,animals!AS9,"")</f>
        <v>46.349745331069613</v>
      </c>
      <c r="I23" s="164">
        <f>IF(animals!AS11&gt;0,animals!AS11,"")</f>
        <v>27.67402376910017</v>
      </c>
      <c r="J23" s="163">
        <f>IF(animals!AS12&gt;0,animals!AS12,"")</f>
        <v>15.449915110356535</v>
      </c>
      <c r="K23" s="163">
        <f>IF(animals!AS13&gt;0,animals!AS13,"")</f>
        <v>48.726655348047537</v>
      </c>
      <c r="L23" s="163">
        <f>IF(animals!AS15&gt;0,animals!AS15,"")</f>
        <v>37.860780984719867</v>
      </c>
      <c r="M23" s="163">
        <f>IF(animals!AS16&gt;0,animals!AS16,"")</f>
        <v>14.091680814940579</v>
      </c>
      <c r="N23" s="163">
        <f>IF(animals!AS18&gt;0,animals!AS18,"")</f>
        <v>32.76740237691002</v>
      </c>
      <c r="O23" s="163">
        <f>IF(animals!AS19&gt;0,animals!AS19,"")</f>
        <v>13.921901528013581</v>
      </c>
      <c r="P23" s="163">
        <f>IF(animals!AS22&gt;0,animals!AS22,"")</f>
        <v>34.295415959252971</v>
      </c>
      <c r="Q23" s="163">
        <f>IF(animals!AS23&gt;0,animals!AS23,"")</f>
        <v>15.110356536502549</v>
      </c>
      <c r="R23" s="163">
        <f>IF(animals!AS25&gt;0,animals!AS25,"")</f>
        <v>33.616298811544993</v>
      </c>
      <c r="S23" s="163">
        <f>IF(animals!AS26&gt;0,animals!AS26,"")</f>
        <v>13.921901528013581</v>
      </c>
      <c r="T23" s="163">
        <f>IF(animals!AS29&gt;0,animals!AS29,"")</f>
        <v>35.31409168081494</v>
      </c>
      <c r="U23" s="163">
        <f>IF(animals!AS30&gt;0,animals!AS30,"")</f>
        <v>15.110356536502549</v>
      </c>
      <c r="V23" s="163">
        <f>IF(animals!AS32&gt;0,animals!AS32,"")</f>
        <v>30.899830220713071</v>
      </c>
      <c r="W23" s="163">
        <f>IF(animals!AS33&gt;0,animals!AS33,"")</f>
        <v>13.412563667232599</v>
      </c>
      <c r="X23" s="163">
        <f>IF(animals!AS36&gt;0,animals!AS36,"")</f>
        <v>52.97113752122241</v>
      </c>
      <c r="Y23" s="163">
        <f>IF(animals!AS37&gt;0,animals!AS37,"")</f>
        <v>21.05263157894737</v>
      </c>
      <c r="Z23" s="163" t="str">
        <f>IF(animals!AS39&gt;0,animals!AS39,"")</f>
        <v/>
      </c>
      <c r="AA23" s="163" t="str">
        <f>IF(animals!AS40&gt;0,animals!AS40,"")</f>
        <v/>
      </c>
    </row>
    <row r="24" spans="1:27" x14ac:dyDescent="0.25">
      <c r="A24" s="144" t="str">
        <f>'animals_stats (µm)'!A$2</f>
        <v>Dactylobiotus parthenogeneticus</v>
      </c>
      <c r="B24" s="149" t="str">
        <f>'animals_stats (µm)'!B$2</f>
        <v>PL.317</v>
      </c>
      <c r="C24" s="161">
        <f>animals!AT1</f>
        <v>23</v>
      </c>
      <c r="D24" s="162">
        <f>IF(animals!AU3&gt;0,animals!AU3,"")</f>
        <v>1055.2683896620279</v>
      </c>
      <c r="E24" s="163">
        <f>IF(animals!AU6&gt;0,animals!AU6,"")</f>
        <v>72.564612326043743</v>
      </c>
      <c r="F24" s="163">
        <f>IF(animals!AU7&gt;0,animals!AU7,"")</f>
        <v>13.320079522862823</v>
      </c>
      <c r="G24" s="163">
        <f>IF(animals!AU8&gt;0,animals!AU8,"")</f>
        <v>7.9522862823061633</v>
      </c>
      <c r="H24" s="164">
        <f>IF(animals!AU9&gt;0,animals!AU9,"")</f>
        <v>45.924453280318097</v>
      </c>
      <c r="I24" s="164">
        <f>IF(animals!AU11&gt;0,animals!AU11,"")</f>
        <v>29.22465208747515</v>
      </c>
      <c r="J24" s="163">
        <f>IF(animals!AU12&gt;0,animals!AU12,"")</f>
        <v>14.711729622266404</v>
      </c>
      <c r="K24" s="163">
        <f>IF(animals!AU13&gt;0,animals!AU13,"")</f>
        <v>48.90656063618291</v>
      </c>
      <c r="L24" s="163">
        <f>IF(animals!AU15&gt;0,animals!AU15,"")</f>
        <v>39.562624254473164</v>
      </c>
      <c r="M24" s="163">
        <f>IF(animals!AU16&gt;0,animals!AU16,"")</f>
        <v>15.705765407554672</v>
      </c>
      <c r="N24" s="163">
        <f>IF(animals!AU18&gt;0,animals!AU18,"")</f>
        <v>36.381709741550701</v>
      </c>
      <c r="O24" s="163">
        <f>IF(animals!AU19&gt;0,animals!AU19,"")</f>
        <v>15.109343936381711</v>
      </c>
      <c r="P24" s="163">
        <f>IF(animals!AU22&gt;0,animals!AU22,"")</f>
        <v>41.550695825049701</v>
      </c>
      <c r="Q24" s="163">
        <f>IF(animals!AU23&gt;0,animals!AU23,"")</f>
        <v>15.308151093439365</v>
      </c>
      <c r="R24" s="163" t="str">
        <f>IF(animals!AU25&gt;0,animals!AU25,"")</f>
        <v/>
      </c>
      <c r="S24" s="163" t="str">
        <f>IF(animals!AU26&gt;0,animals!AU26,"")</f>
        <v/>
      </c>
      <c r="T24" s="163">
        <f>IF(animals!AU29&gt;0,animals!AU29,"")</f>
        <v>40.75546719681909</v>
      </c>
      <c r="U24" s="163">
        <f>IF(animals!AU30&gt;0,animals!AU30,"")</f>
        <v>16.103379721669981</v>
      </c>
      <c r="V24" s="163">
        <f>IF(animals!AU32&gt;0,animals!AU32,"")</f>
        <v>40.556660039761432</v>
      </c>
      <c r="W24" s="163">
        <f>IF(animals!AU33&gt;0,animals!AU33,"")</f>
        <v>13.916500994035786</v>
      </c>
      <c r="X24" s="163">
        <f>IF(animals!AU36&gt;0,animals!AU36,"")</f>
        <v>54.274353876739568</v>
      </c>
      <c r="Y24" s="163">
        <f>IF(animals!AU37&gt;0,animals!AU37,"")</f>
        <v>22.86282306163022</v>
      </c>
      <c r="Z24" s="163">
        <f>IF(animals!AU39&gt;0,animals!AU39,"")</f>
        <v>58.05168986083499</v>
      </c>
      <c r="AA24" s="163">
        <f>IF(animals!AU40&gt;0,animals!AU40,"")</f>
        <v>24.254473161033797</v>
      </c>
    </row>
    <row r="25" spans="1:27" x14ac:dyDescent="0.25">
      <c r="A25" s="144" t="str">
        <f>'animals_stats (µm)'!A$2</f>
        <v>Dactylobiotus parthenogeneticus</v>
      </c>
      <c r="B25" s="149" t="str">
        <f>'animals_stats (µm)'!B$2</f>
        <v>PL.317</v>
      </c>
      <c r="C25" s="161">
        <f>animals!AV1</f>
        <v>24</v>
      </c>
      <c r="D25" s="162">
        <f>IF(animals!AW3&gt;0,animals!AW3,"")</f>
        <v>992.83154121863811</v>
      </c>
      <c r="E25" s="163">
        <f>IF(animals!AW6&gt;0,animals!AW6,"")</f>
        <v>71.863799283154123</v>
      </c>
      <c r="F25" s="163">
        <f>IF(animals!AW7&gt;0,animals!AW7,"")</f>
        <v>12.544802867383515</v>
      </c>
      <c r="G25" s="163">
        <f>IF(animals!AW8&gt;0,animals!AW8,"")</f>
        <v>8.064516129032258</v>
      </c>
      <c r="H25" s="164">
        <f>IF(animals!AW9&gt;0,animals!AW9,"")</f>
        <v>45.878136200716852</v>
      </c>
      <c r="I25" s="164">
        <f>IF(animals!AW11&gt;0,animals!AW11,"")</f>
        <v>27.777777777777779</v>
      </c>
      <c r="J25" s="163">
        <f>IF(animals!AW12&gt;0,animals!AW12,"")</f>
        <v>17.741935483870968</v>
      </c>
      <c r="K25" s="163">
        <f>IF(animals!AW13&gt;0,animals!AW13,"")</f>
        <v>49.462365591397855</v>
      </c>
      <c r="L25" s="163" t="str">
        <f>IF(animals!AW15&gt;0,animals!AW15,"")</f>
        <v/>
      </c>
      <c r="M25" s="163" t="str">
        <f>IF(animals!AW16&gt;0,animals!AW16,"")</f>
        <v/>
      </c>
      <c r="N25" s="163">
        <f>IF(animals!AW18&gt;0,animals!AW18,"")</f>
        <v>41.756272401433698</v>
      </c>
      <c r="O25" s="163">
        <f>IF(animals!AW19&gt;0,animals!AW19,"")</f>
        <v>15.232974910394265</v>
      </c>
      <c r="P25" s="163">
        <f>IF(animals!AW22&gt;0,animals!AW22,"")</f>
        <v>40.681003584229394</v>
      </c>
      <c r="Q25" s="163">
        <f>IF(animals!AW23&gt;0,animals!AW23,"")</f>
        <v>16.487455197132618</v>
      </c>
      <c r="R25" s="163">
        <f>IF(animals!AW25&gt;0,animals!AW25,"")</f>
        <v>34.587813620071692</v>
      </c>
      <c r="S25" s="163">
        <f>IF(animals!AW26&gt;0,animals!AW26,"")</f>
        <v>15.053763440860216</v>
      </c>
      <c r="T25" s="163">
        <f>IF(animals!AW29&gt;0,animals!AW29,"")</f>
        <v>38.172043010752695</v>
      </c>
      <c r="U25" s="163">
        <f>IF(animals!AW30&gt;0,animals!AW30,"")</f>
        <v>17.383512544802869</v>
      </c>
      <c r="V25" s="163" t="str">
        <f>IF(animals!AW32&gt;0,animals!AW32,"")</f>
        <v/>
      </c>
      <c r="W25" s="163" t="str">
        <f>IF(animals!AW33&gt;0,animals!AW33,"")</f>
        <v/>
      </c>
      <c r="X25" s="163">
        <f>IF(animals!AW36&gt;0,animals!AW36,"")</f>
        <v>55.376344086021504</v>
      </c>
      <c r="Y25" s="163">
        <f>IF(animals!AW37&gt;0,animals!AW37,"")</f>
        <v>21.863799283154123</v>
      </c>
      <c r="Z25" s="163">
        <f>IF(animals!AW39&gt;0,animals!AW39,"")</f>
        <v>56.451612903225815</v>
      </c>
      <c r="AA25" s="163">
        <f>IF(animals!AW40&gt;0,animals!AW40,"")</f>
        <v>23.118279569892476</v>
      </c>
    </row>
    <row r="26" spans="1:27" x14ac:dyDescent="0.25">
      <c r="A26" s="144" t="str">
        <f>'animals_stats (µm)'!A$2</f>
        <v>Dactylobiotus parthenogeneticus</v>
      </c>
      <c r="B26" s="149" t="str">
        <f>'animals_stats (µm)'!B$2</f>
        <v>PL.317</v>
      </c>
      <c r="C26" s="161">
        <f>animals!AX1</f>
        <v>25</v>
      </c>
      <c r="D26" s="162">
        <f>IF(animals!AY3&gt;0,animals!AY3,"")</f>
        <v>942.30769230769238</v>
      </c>
      <c r="E26" s="163">
        <f>IF(animals!AY6&gt;0,animals!AY6,"")</f>
        <v>72.500000000000014</v>
      </c>
      <c r="F26" s="163">
        <f>IF(animals!AY7&gt;0,animals!AY7,"")</f>
        <v>12.307692307692308</v>
      </c>
      <c r="G26" s="163">
        <f>IF(animals!AY8&gt;0,animals!AY8,"")</f>
        <v>7.6923076923076925</v>
      </c>
      <c r="H26" s="164">
        <f>IF(animals!AY9&gt;0,animals!AY9,"")</f>
        <v>46.346153846153847</v>
      </c>
      <c r="I26" s="164">
        <f>IF(animals!AY11&gt;0,animals!AY11,"")</f>
        <v>27.307692307692307</v>
      </c>
      <c r="J26" s="163">
        <f>IF(animals!AY12&gt;0,animals!AY12,"")</f>
        <v>14.807692307692308</v>
      </c>
      <c r="K26" s="163">
        <f>IF(animals!AY13&gt;0,animals!AY13,"")</f>
        <v>47.88461538461538</v>
      </c>
      <c r="L26" s="163">
        <f>IF(animals!AY15&gt;0,animals!AY15,"")</f>
        <v>41.730769230769226</v>
      </c>
      <c r="M26" s="163">
        <f>IF(animals!AY16&gt;0,animals!AY16,"")</f>
        <v>15.576923076923077</v>
      </c>
      <c r="N26" s="163">
        <f>IF(animals!AY18&gt;0,animals!AY18,"")</f>
        <v>39.03846153846154</v>
      </c>
      <c r="O26" s="163">
        <f>IF(animals!AY19&gt;0,animals!AY19,"")</f>
        <v>13.846153846153847</v>
      </c>
      <c r="P26" s="163">
        <f>IF(animals!AY22&gt;0,animals!AY22,"")</f>
        <v>43.076923076923073</v>
      </c>
      <c r="Q26" s="163">
        <f>IF(animals!AY23&gt;0,animals!AY23,"")</f>
        <v>15.192307692307693</v>
      </c>
      <c r="R26" s="163">
        <f>IF(animals!AY25&gt;0,animals!AY25,"")</f>
        <v>39.61538461538462</v>
      </c>
      <c r="S26" s="163">
        <f>IF(animals!AY26&gt;0,animals!AY26,"")</f>
        <v>13.846153846153847</v>
      </c>
      <c r="T26" s="163">
        <f>IF(animals!AY29&gt;0,animals!AY29,"")</f>
        <v>42.307692307692307</v>
      </c>
      <c r="U26" s="163">
        <f>IF(animals!AY30&gt;0,animals!AY30,"")</f>
        <v>14.423076923076922</v>
      </c>
      <c r="V26" s="163">
        <f>IF(animals!AY32&gt;0,animals!AY32,"")</f>
        <v>39.61538461538462</v>
      </c>
      <c r="W26" s="163">
        <f>IF(animals!AY33&gt;0,animals!AY33,"")</f>
        <v>13.26923076923077</v>
      </c>
      <c r="X26" s="163">
        <f>IF(animals!AY36&gt;0,animals!AY36,"")</f>
        <v>55.000000000000007</v>
      </c>
      <c r="Y26" s="163">
        <f>IF(animals!AY37&gt;0,animals!AY37,"")</f>
        <v>22.115384615384613</v>
      </c>
      <c r="Z26" s="163" t="str">
        <f>IF(animals!AY39&gt;0,animals!AY39,"")</f>
        <v/>
      </c>
      <c r="AA26" s="163" t="str">
        <f>IF(animals!AY40&gt;0,animals!AY40,"")</f>
        <v/>
      </c>
    </row>
    <row r="27" spans="1:27" x14ac:dyDescent="0.25">
      <c r="A27" s="144" t="str">
        <f>'animals_stats (µm)'!A$2</f>
        <v>Dactylobiotus parthenogeneticus</v>
      </c>
      <c r="B27" s="149" t="str">
        <f>'animals_stats (µm)'!B$2</f>
        <v>PL.317</v>
      </c>
      <c r="C27" s="161">
        <f>animals!AZ1</f>
        <v>26</v>
      </c>
      <c r="D27" s="162">
        <f>IF(animals!BA3&gt;0,animals!BA3,"")</f>
        <v>926.78227360308279</v>
      </c>
      <c r="E27" s="163">
        <f>IF(animals!BA6&gt;0,animals!BA6,"")</f>
        <v>71.290944123314077</v>
      </c>
      <c r="F27" s="163">
        <f>IF(animals!BA7&gt;0,animals!BA7,"")</f>
        <v>12.138728323699421</v>
      </c>
      <c r="G27" s="163">
        <f>IF(animals!BA8&gt;0,animals!BA8,"")</f>
        <v>7.3217726396917149</v>
      </c>
      <c r="H27" s="164">
        <f>IF(animals!BA9&gt;0,animals!BA9,"")</f>
        <v>45.664739884393065</v>
      </c>
      <c r="I27" s="164">
        <f>IF(animals!BA11&gt;0,animals!BA11,"")</f>
        <v>27.360308285163775</v>
      </c>
      <c r="J27" s="163">
        <f>IF(animals!BA12&gt;0,animals!BA12,"")</f>
        <v>17.148362235067438</v>
      </c>
      <c r="K27" s="163">
        <f>IF(animals!BA13&gt;0,animals!BA13,"")</f>
        <v>48.169556840077071</v>
      </c>
      <c r="L27" s="163">
        <f>IF(animals!BA15&gt;0,animals!BA15,"")</f>
        <v>41.040462427745666</v>
      </c>
      <c r="M27" s="163">
        <f>IF(animals!BA16&gt;0,animals!BA16,"")</f>
        <v>14.450867052023122</v>
      </c>
      <c r="N27" s="163">
        <f>IF(animals!BA18&gt;0,animals!BA18,"")</f>
        <v>37.572254335260119</v>
      </c>
      <c r="O27" s="163">
        <f>IF(animals!BA19&gt;0,animals!BA19,"")</f>
        <v>13.48747591522158</v>
      </c>
      <c r="P27" s="163" t="str">
        <f>IF(animals!BA22&gt;0,animals!BA22,"")</f>
        <v/>
      </c>
      <c r="Q27" s="163" t="str">
        <f>IF(animals!BA23&gt;0,animals!BA23,"")</f>
        <v/>
      </c>
      <c r="R27" s="163">
        <f>IF(animals!BA25&gt;0,animals!BA25,"")</f>
        <v>36.608863198458572</v>
      </c>
      <c r="S27" s="163">
        <f>IF(animals!BA26&gt;0,animals!BA26,"")</f>
        <v>15.414258188824665</v>
      </c>
      <c r="T27" s="163">
        <f>IF(animals!BA29&gt;0,animals!BA29,"")</f>
        <v>36.994219653179186</v>
      </c>
      <c r="U27" s="163">
        <f>IF(animals!BA30&gt;0,animals!BA30,"")</f>
        <v>15.221579961464354</v>
      </c>
      <c r="V27" s="163">
        <f>IF(animals!BA32&gt;0,animals!BA32,"")</f>
        <v>34.296724470134876</v>
      </c>
      <c r="W27" s="163">
        <f>IF(animals!BA33&gt;0,animals!BA33,"")</f>
        <v>11.946050096339114</v>
      </c>
      <c r="X27" s="163">
        <f>IF(animals!BA36&gt;0,animals!BA36,"")</f>
        <v>51.059730250481692</v>
      </c>
      <c r="Y27" s="163">
        <f>IF(animals!BA37&gt;0,animals!BA37,"")</f>
        <v>23.892100192678228</v>
      </c>
      <c r="Z27" s="163">
        <f>IF(animals!BA39&gt;0,animals!BA39,"")</f>
        <v>55.105973025048172</v>
      </c>
      <c r="AA27" s="163">
        <f>IF(animals!BA40&gt;0,animals!BA40,"")</f>
        <v>24.084778420038536</v>
      </c>
    </row>
    <row r="28" spans="1:27" x14ac:dyDescent="0.25">
      <c r="A28" s="144" t="str">
        <f>'animals_stats (µm)'!A$2</f>
        <v>Dactylobiotus parthenogeneticus</v>
      </c>
      <c r="B28" s="149" t="str">
        <f>'animals_stats (µm)'!B$2</f>
        <v>PL.317</v>
      </c>
      <c r="C28" s="161">
        <f>animals!BB1</f>
        <v>27</v>
      </c>
      <c r="D28" s="162" t="str">
        <f>IF(animals!BC3&gt;0,animals!BC3,"")</f>
        <v/>
      </c>
      <c r="E28" s="163" t="str">
        <f>IF(animals!BC6&gt;0,animals!BC6,"")</f>
        <v/>
      </c>
      <c r="F28" s="163" t="str">
        <f>IF(animals!BC7&gt;0,animals!BC7,"")</f>
        <v/>
      </c>
      <c r="G28" s="163" t="str">
        <f>IF(animals!BC8&gt;0,animals!BC8,"")</f>
        <v/>
      </c>
      <c r="H28" s="164" t="str">
        <f>IF(animals!BC9&gt;0,animals!BC9,"")</f>
        <v/>
      </c>
      <c r="I28" s="164" t="str">
        <f>IF(animals!BC11&gt;0,animals!BC11,"")</f>
        <v/>
      </c>
      <c r="J28" s="163" t="str">
        <f>IF(animals!BC12&gt;0,animals!BC12,"")</f>
        <v/>
      </c>
      <c r="K28" s="163" t="str">
        <f>IF(animals!BC13&gt;0,animals!BC13,"")</f>
        <v/>
      </c>
      <c r="L28" s="163" t="str">
        <f>IF(animals!BC15&gt;0,animals!BC15,"")</f>
        <v/>
      </c>
      <c r="M28" s="163" t="str">
        <f>IF(animals!BC16&gt;0,animals!BC16,"")</f>
        <v/>
      </c>
      <c r="N28" s="163" t="str">
        <f>IF(animals!BC18&gt;0,animals!BC18,"")</f>
        <v/>
      </c>
      <c r="O28" s="163" t="str">
        <f>IF(animals!BC19&gt;0,animals!BC19,"")</f>
        <v/>
      </c>
      <c r="P28" s="163" t="str">
        <f>IF(animals!BC22&gt;0,animals!BC22,"")</f>
        <v/>
      </c>
      <c r="Q28" s="163" t="str">
        <f>IF(animals!BC23&gt;0,animals!BC23,"")</f>
        <v/>
      </c>
      <c r="R28" s="163" t="str">
        <f>IF(animals!BC25&gt;0,animals!BC25,"")</f>
        <v/>
      </c>
      <c r="S28" s="163" t="str">
        <f>IF(animals!BC26&gt;0,animals!BC26,"")</f>
        <v/>
      </c>
      <c r="T28" s="163" t="str">
        <f>IF(animals!BC29&gt;0,animals!BC29,"")</f>
        <v/>
      </c>
      <c r="U28" s="163" t="str">
        <f>IF(animals!BC30&gt;0,animals!BC30,"")</f>
        <v/>
      </c>
      <c r="V28" s="163" t="str">
        <f>IF(animals!BC32&gt;0,animals!BC32,"")</f>
        <v/>
      </c>
      <c r="W28" s="163" t="str">
        <f>IF(animals!BC33&gt;0,animals!BC33,"")</f>
        <v/>
      </c>
      <c r="X28" s="163" t="str">
        <f>IF(animals!BC36&gt;0,animals!BC36,"")</f>
        <v/>
      </c>
      <c r="Y28" s="163" t="str">
        <f>IF(animals!BC37&gt;0,animals!BC37,"")</f>
        <v/>
      </c>
      <c r="Z28" s="163" t="str">
        <f>IF(animals!BC39&gt;0,animals!BC39,"")</f>
        <v/>
      </c>
      <c r="AA28" s="163" t="str">
        <f>IF(animals!BC40&gt;0,animals!BC40,"")</f>
        <v/>
      </c>
    </row>
    <row r="29" spans="1:27" x14ac:dyDescent="0.25">
      <c r="A29" s="144" t="str">
        <f>'animals_stats (µm)'!A$2</f>
        <v>Dactylobiotus parthenogeneticus</v>
      </c>
      <c r="B29" s="149" t="str">
        <f>'animals_stats (µm)'!B$2</f>
        <v>PL.317</v>
      </c>
      <c r="C29" s="161">
        <f>animals!BD1</f>
        <v>28</v>
      </c>
      <c r="D29" s="162" t="str">
        <f>IF(animals!BE3&gt;0,animals!BE3,"")</f>
        <v/>
      </c>
      <c r="E29" s="163" t="str">
        <f>IF(animals!BE6&gt;0,animals!BE6,"")</f>
        <v/>
      </c>
      <c r="F29" s="163" t="str">
        <f>IF(animals!BE7&gt;0,animals!BE7,"")</f>
        <v/>
      </c>
      <c r="G29" s="163" t="str">
        <f>IF(animals!BE8&gt;0,animals!BE8,"")</f>
        <v/>
      </c>
      <c r="H29" s="164" t="str">
        <f>IF(animals!BE9&gt;0,animals!BE9,"")</f>
        <v/>
      </c>
      <c r="I29" s="164" t="str">
        <f>IF(animals!BE11&gt;0,animals!BE11,"")</f>
        <v/>
      </c>
      <c r="J29" s="163" t="str">
        <f>IF(animals!BE12&gt;0,animals!BE12,"")</f>
        <v/>
      </c>
      <c r="K29" s="163" t="str">
        <f>IF(animals!BE13&gt;0,animals!BE13,"")</f>
        <v/>
      </c>
      <c r="L29" s="163" t="str">
        <f>IF(animals!BE15&gt;0,animals!BE15,"")</f>
        <v/>
      </c>
      <c r="M29" s="163" t="str">
        <f>IF(animals!BE16&gt;0,animals!BE16,"")</f>
        <v/>
      </c>
      <c r="N29" s="163" t="str">
        <f>IF(animals!BE18&gt;0,animals!BE18,"")</f>
        <v/>
      </c>
      <c r="O29" s="163" t="str">
        <f>IF(animals!BE19&gt;0,animals!BE19,"")</f>
        <v/>
      </c>
      <c r="P29" s="163" t="str">
        <f>IF(animals!BE22&gt;0,animals!BE22,"")</f>
        <v/>
      </c>
      <c r="Q29" s="163" t="str">
        <f>IF(animals!BE23&gt;0,animals!BE23,"")</f>
        <v/>
      </c>
      <c r="R29" s="163" t="str">
        <f>IF(animals!BE25&gt;0,animals!BE25,"")</f>
        <v/>
      </c>
      <c r="S29" s="163" t="str">
        <f>IF(animals!BE26&gt;0,animals!BE26,"")</f>
        <v/>
      </c>
      <c r="T29" s="163" t="str">
        <f>IF(animals!BE29&gt;0,animals!BE29,"")</f>
        <v/>
      </c>
      <c r="U29" s="163" t="str">
        <f>IF(animals!BE30&gt;0,animals!BE30,"")</f>
        <v/>
      </c>
      <c r="V29" s="163" t="str">
        <f>IF(animals!BE32&gt;0,animals!BE32,"")</f>
        <v/>
      </c>
      <c r="W29" s="163" t="str">
        <f>IF(animals!BE33&gt;0,animals!BE33,"")</f>
        <v/>
      </c>
      <c r="X29" s="163" t="str">
        <f>IF(animals!BE36&gt;0,animals!BE36,"")</f>
        <v/>
      </c>
      <c r="Y29" s="163" t="str">
        <f>IF(animals!BE37&gt;0,animals!BE37,"")</f>
        <v/>
      </c>
      <c r="Z29" s="163" t="str">
        <f>IF(animals!BE39&gt;0,animals!BE39,"")</f>
        <v/>
      </c>
      <c r="AA29" s="163" t="str">
        <f>IF(animals!BE40&gt;0,animals!BE40,"")</f>
        <v/>
      </c>
    </row>
    <row r="30" spans="1:27" x14ac:dyDescent="0.25">
      <c r="A30" s="144" t="str">
        <f>'animals_stats (µm)'!A$2</f>
        <v>Dactylobiotus parthenogeneticus</v>
      </c>
      <c r="B30" s="149" t="str">
        <f>'animals_stats (µm)'!B$2</f>
        <v>PL.317</v>
      </c>
      <c r="C30" s="161">
        <f>animals!BF1</f>
        <v>29</v>
      </c>
      <c r="D30" s="162" t="str">
        <f>IF(animals!BG3&gt;0,animals!BG3,"")</f>
        <v/>
      </c>
      <c r="E30" s="163" t="str">
        <f>IF(animals!BG6&gt;0,animals!BG6,"")</f>
        <v/>
      </c>
      <c r="F30" s="163" t="str">
        <f>IF(animals!BG7&gt;0,animals!BG7,"")</f>
        <v/>
      </c>
      <c r="G30" s="163" t="str">
        <f>IF(animals!BG8&gt;0,animals!BG8,"")</f>
        <v/>
      </c>
      <c r="H30" s="164" t="str">
        <f>IF(animals!BG9&gt;0,animals!BG9,"")</f>
        <v/>
      </c>
      <c r="I30" s="164" t="str">
        <f>IF(animals!BG11&gt;0,animals!BG11,"")</f>
        <v/>
      </c>
      <c r="J30" s="163" t="str">
        <f>IF(animals!BG12&gt;0,animals!BG12,"")</f>
        <v/>
      </c>
      <c r="K30" s="163" t="str">
        <f>IF(animals!BG13&gt;0,animals!BG13,"")</f>
        <v/>
      </c>
      <c r="L30" s="163" t="str">
        <f>IF(animals!BG15&gt;0,animals!BG15,"")</f>
        <v/>
      </c>
      <c r="M30" s="163" t="str">
        <f>IF(animals!BG16&gt;0,animals!BG16,"")</f>
        <v/>
      </c>
      <c r="N30" s="163" t="str">
        <f>IF(animals!BG18&gt;0,animals!BG18,"")</f>
        <v/>
      </c>
      <c r="O30" s="163" t="str">
        <f>IF(animals!BG19&gt;0,animals!BG19,"")</f>
        <v/>
      </c>
      <c r="P30" s="163" t="str">
        <f>IF(animals!BG22&gt;0,animals!BG22,"")</f>
        <v/>
      </c>
      <c r="Q30" s="163" t="str">
        <f>IF(animals!BG23&gt;0,animals!BG23,"")</f>
        <v/>
      </c>
      <c r="R30" s="163" t="str">
        <f>IF(animals!BG25&gt;0,animals!BG25,"")</f>
        <v/>
      </c>
      <c r="S30" s="163" t="str">
        <f>IF(animals!BG26&gt;0,animals!BG26,"")</f>
        <v/>
      </c>
      <c r="T30" s="163" t="str">
        <f>IF(animals!BG29&gt;0,animals!BG29,"")</f>
        <v/>
      </c>
      <c r="U30" s="163" t="str">
        <f>IF(animals!BG30&gt;0,animals!BG30,"")</f>
        <v/>
      </c>
      <c r="V30" s="163" t="str">
        <f>IF(animals!BG32&gt;0,animals!BG32,"")</f>
        <v/>
      </c>
      <c r="W30" s="163" t="str">
        <f>IF(animals!BG33&gt;0,animals!BG33,"")</f>
        <v/>
      </c>
      <c r="X30" s="163" t="str">
        <f>IF(animals!BG36&gt;0,animals!BG36,"")</f>
        <v/>
      </c>
      <c r="Y30" s="163" t="str">
        <f>IF(animals!BG37&gt;0,animals!BG37,"")</f>
        <v/>
      </c>
      <c r="Z30" s="163" t="str">
        <f>IF(animals!BG39&gt;0,animals!BG39,"")</f>
        <v/>
      </c>
      <c r="AA30" s="163" t="str">
        <f>IF(animals!BG40&gt;0,animals!BG40,"")</f>
        <v/>
      </c>
    </row>
    <row r="31" spans="1:27" x14ac:dyDescent="0.25">
      <c r="A31" s="144" t="str">
        <f>'animals_stats (µm)'!A$2</f>
        <v>Dactylobiotus parthenogeneticus</v>
      </c>
      <c r="B31" s="149" t="str">
        <f>'animals_stats (µm)'!B$2</f>
        <v>PL.317</v>
      </c>
      <c r="C31" s="161">
        <f>animals!BH1</f>
        <v>30</v>
      </c>
      <c r="D31" s="162" t="str">
        <f>IF(animals!BI3&gt;0,animals!BI3,"")</f>
        <v/>
      </c>
      <c r="E31" s="163" t="str">
        <f>IF(animals!BI6&gt;0,animals!BI6,"")</f>
        <v/>
      </c>
      <c r="F31" s="163" t="str">
        <f>IF(animals!BI7&gt;0,animals!BI7,"")</f>
        <v/>
      </c>
      <c r="G31" s="163" t="str">
        <f>IF(animals!BI8&gt;0,animals!BI8,"")</f>
        <v/>
      </c>
      <c r="H31" s="164" t="str">
        <f>IF(animals!BI9&gt;0,animals!BI9,"")</f>
        <v/>
      </c>
      <c r="I31" s="164" t="str">
        <f>IF(animals!BI11&gt;0,animals!BI11,"")</f>
        <v/>
      </c>
      <c r="J31" s="163" t="str">
        <f>IF(animals!BI12&gt;0,animals!BI12,"")</f>
        <v/>
      </c>
      <c r="K31" s="163" t="str">
        <f>IF(animals!BI13&gt;0,animals!BI13,"")</f>
        <v/>
      </c>
      <c r="L31" s="163" t="str">
        <f>IF(animals!BI15&gt;0,animals!BI15,"")</f>
        <v/>
      </c>
      <c r="M31" s="163" t="str">
        <f>IF(animals!BI16&gt;0,animals!BI16,"")</f>
        <v/>
      </c>
      <c r="N31" s="163" t="str">
        <f>IF(animals!BI18&gt;0,animals!BI18,"")</f>
        <v/>
      </c>
      <c r="O31" s="163" t="str">
        <f>IF(animals!BI19&gt;0,animals!BI19,"")</f>
        <v/>
      </c>
      <c r="P31" s="163" t="str">
        <f>IF(animals!BI22&gt;0,animals!BI22,"")</f>
        <v/>
      </c>
      <c r="Q31" s="163" t="str">
        <f>IF(animals!BI23&gt;0,animals!BI23,"")</f>
        <v/>
      </c>
      <c r="R31" s="163" t="str">
        <f>IF(animals!BI25&gt;0,animals!BI25,"")</f>
        <v/>
      </c>
      <c r="S31" s="163" t="str">
        <f>IF(animals!BI26&gt;0,animals!BI26,"")</f>
        <v/>
      </c>
      <c r="T31" s="163" t="str">
        <f>IF(animals!BI29&gt;0,animals!BI29,"")</f>
        <v/>
      </c>
      <c r="U31" s="163" t="str">
        <f>IF(animals!BI30&gt;0,animals!BI30,"")</f>
        <v/>
      </c>
      <c r="V31" s="163" t="str">
        <f>IF(animals!BI32&gt;0,animals!BI32,"")</f>
        <v/>
      </c>
      <c r="W31" s="163" t="str">
        <f>IF(animals!BI33&gt;0,animals!BI33,"")</f>
        <v/>
      </c>
      <c r="X31" s="163" t="str">
        <f>IF(animals!BI36&gt;0,animals!BI36,"")</f>
        <v/>
      </c>
      <c r="Y31" s="163" t="str">
        <f>IF(animals!BI37&gt;0,animals!BI37,"")</f>
        <v/>
      </c>
      <c r="Z31" s="163" t="str">
        <f>IF(animals!BI39&gt;0,animals!BI39,"")</f>
        <v/>
      </c>
      <c r="AA31" s="163" t="str">
        <f>IF(animals!BI40&gt;0,animals!BI40,"")</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34"/>
  <sheetViews>
    <sheetView workbookViewId="0">
      <pane xSplit="3" ySplit="1" topLeftCell="D2" activePane="bottomRight" state="frozen"/>
      <selection pane="topRight" activeCell="C1" sqref="C1"/>
      <selection pane="bottomLeft" activeCell="A2" sqref="A2"/>
      <selection pane="bottomRight" activeCell="I1" sqref="I1:I1048576"/>
    </sheetView>
  </sheetViews>
  <sheetFormatPr defaultColWidth="9.109375" defaultRowHeight="13.8" x14ac:dyDescent="0.25"/>
  <cols>
    <col min="1" max="1" width="16.88671875" style="155" customWidth="1"/>
    <col min="2" max="2" width="16.88671875" style="156" customWidth="1"/>
    <col min="3" max="3" width="9.109375" style="157"/>
    <col min="4" max="10" width="17" style="158" customWidth="1"/>
    <col min="11" max="16384" width="9.109375" style="154"/>
  </cols>
  <sheetData>
    <row r="1" spans="1:10" s="148" customFormat="1" ht="41.4" x14ac:dyDescent="0.25">
      <c r="A1" s="144" t="s">
        <v>10</v>
      </c>
      <c r="B1" s="145" t="s">
        <v>12</v>
      </c>
      <c r="C1" s="146" t="s">
        <v>107</v>
      </c>
      <c r="D1" s="147" t="s">
        <v>67</v>
      </c>
      <c r="E1" s="147" t="s">
        <v>68</v>
      </c>
      <c r="F1" s="147" t="s">
        <v>69</v>
      </c>
      <c r="G1" s="147" t="s">
        <v>70</v>
      </c>
      <c r="H1" s="147" t="s">
        <v>71</v>
      </c>
      <c r="I1" s="147" t="s">
        <v>72</v>
      </c>
      <c r="J1" s="147" t="s">
        <v>73</v>
      </c>
    </row>
    <row r="2" spans="1:10" x14ac:dyDescent="0.25">
      <c r="A2" s="144" t="str">
        <f>'animals_stats (µm)'!A$2</f>
        <v>Dactylobiotus parthenogeneticus</v>
      </c>
      <c r="B2" s="149" t="str">
        <f>'animals_stats (µm)'!B$2</f>
        <v>PL.317</v>
      </c>
      <c r="C2" s="150">
        <f>eggs!B1</f>
        <v>1</v>
      </c>
      <c r="D2" s="151">
        <f>IF(eggs!B2&gt;0,eggs!B2,"")</f>
        <v>89.6</v>
      </c>
      <c r="E2" s="152">
        <f>IF(eggs!B3&gt;0,eggs!B3,"")</f>
        <v>97.6</v>
      </c>
      <c r="F2" s="152">
        <f>IF(SUM(eggs!B4:B6)&gt;0,AVERAGE(eggs!B4:B6),"")</f>
        <v>4.0333333333333332</v>
      </c>
      <c r="G2" s="152">
        <f>IF(SUM(eggs!B7:B9)&gt;0,AVERAGE(eggs!B7:B9),"")</f>
        <v>4.2</v>
      </c>
      <c r="H2" s="153">
        <f>IF(SUM(eggs!B10:B12)&gt;0,AVERAGE(eggs!B10:B12),"")</f>
        <v>1.0419011882426517</v>
      </c>
      <c r="I2" s="152">
        <f>IF(SUM(eggs!B13:B15)&gt;0,AVERAGE(eggs!B13:B15),"")</f>
        <v>3.5</v>
      </c>
      <c r="J2" s="152">
        <f>IF(eggs!B16&gt;0,eggs!B16,"")</f>
        <v>36</v>
      </c>
    </row>
    <row r="3" spans="1:10" x14ac:dyDescent="0.25">
      <c r="A3" s="144" t="str">
        <f>'animals_stats (µm)'!A$2</f>
        <v>Dactylobiotus parthenogeneticus</v>
      </c>
      <c r="B3" s="149" t="str">
        <f>'animals_stats (µm)'!B$2</f>
        <v>PL.317</v>
      </c>
      <c r="C3" s="150">
        <f>eggs!C1</f>
        <v>2</v>
      </c>
      <c r="D3" s="151">
        <f>IF(eggs!C2&gt;0,eggs!C2,"")</f>
        <v>92.2</v>
      </c>
      <c r="E3" s="152">
        <f>IF(eggs!C3&gt;0,eggs!C3,"")</f>
        <v>101.1</v>
      </c>
      <c r="F3" s="152">
        <f>IF(SUM(eggs!C4:C6)&gt;0,AVERAGE(eggs!C4:C6),"")</f>
        <v>3.4333333333333336</v>
      </c>
      <c r="G3" s="152">
        <f>IF(SUM(eggs!C7:C9)&gt;0,AVERAGE(eggs!C7:C9),"")</f>
        <v>4.333333333333333</v>
      </c>
      <c r="H3" s="153">
        <f>IF(SUM(eggs!C10:C12)&gt;0,AVERAGE(eggs!C10:C12),"")</f>
        <v>1.2658447217270747</v>
      </c>
      <c r="I3" s="152">
        <f>IF(SUM(eggs!C13:C15)&gt;0,AVERAGE(eggs!C13:C15),"")</f>
        <v>2.5666666666666669</v>
      </c>
      <c r="J3" s="152">
        <f>IF(eggs!C16&gt;0,eggs!C16,"")</f>
        <v>38</v>
      </c>
    </row>
    <row r="4" spans="1:10" x14ac:dyDescent="0.25">
      <c r="A4" s="144" t="str">
        <f>'animals_stats (µm)'!A$2</f>
        <v>Dactylobiotus parthenogeneticus</v>
      </c>
      <c r="B4" s="149" t="str">
        <f>'animals_stats (µm)'!B$2</f>
        <v>PL.317</v>
      </c>
      <c r="C4" s="150">
        <f>eggs!D1</f>
        <v>3</v>
      </c>
      <c r="D4" s="151">
        <f>IF(eggs!D2&gt;0,eggs!D2,"")</f>
        <v>77.2</v>
      </c>
      <c r="E4" s="152">
        <f>IF(eggs!D3&gt;0,eggs!D3,"")</f>
        <v>87.7</v>
      </c>
      <c r="F4" s="152">
        <f>IF(SUM(eggs!D4:D6)&gt;0,AVERAGE(eggs!D4:D6),"")</f>
        <v>4.7</v>
      </c>
      <c r="G4" s="152">
        <f>IF(SUM(eggs!D7:D9)&gt;0,AVERAGE(eggs!D7:D9),"")</f>
        <v>3.8000000000000003</v>
      </c>
      <c r="H4" s="153">
        <f>IF(SUM(eggs!D10:D12)&gt;0,AVERAGE(eggs!D10:D12),"")</f>
        <v>0.81181715110286534</v>
      </c>
      <c r="I4" s="152">
        <f>IF(SUM(eggs!D13:D15)&gt;0,AVERAGE(eggs!D13:D15),"")</f>
        <v>2.6333333333333333</v>
      </c>
      <c r="J4" s="152">
        <f>IF(eggs!D16&gt;0,eggs!D16,"")</f>
        <v>36</v>
      </c>
    </row>
    <row r="5" spans="1:10" x14ac:dyDescent="0.25">
      <c r="A5" s="144" t="str">
        <f>'animals_stats (µm)'!A$2</f>
        <v>Dactylobiotus parthenogeneticus</v>
      </c>
      <c r="B5" s="149" t="str">
        <f>'animals_stats (µm)'!B$2</f>
        <v>PL.317</v>
      </c>
      <c r="C5" s="150">
        <f>eggs!E1</f>
        <v>4</v>
      </c>
      <c r="D5" s="151">
        <f>IF(eggs!E2&gt;0,eggs!E2,"")</f>
        <v>76.900000000000006</v>
      </c>
      <c r="E5" s="152">
        <f>IF(eggs!E3&gt;0,eggs!E3,"")</f>
        <v>85.6</v>
      </c>
      <c r="F5" s="152">
        <f>IF(SUM(eggs!E4:E6)&gt;0,AVERAGE(eggs!E4:E6),"")</f>
        <v>3.8666666666666667</v>
      </c>
      <c r="G5" s="152">
        <f>IF(SUM(eggs!E7:E9)&gt;0,AVERAGE(eggs!E7:E9),"")</f>
        <v>3.6666666666666665</v>
      </c>
      <c r="H5" s="153">
        <f>IF(SUM(eggs!E10:E12)&gt;0,AVERAGE(eggs!E10:E12),"")</f>
        <v>0.94692982456140351</v>
      </c>
      <c r="I5" s="152">
        <f>IF(SUM(eggs!E13:E15)&gt;0,AVERAGE(eggs!E13:E15),"")</f>
        <v>2.4333333333333331</v>
      </c>
      <c r="J5" s="152">
        <f>IF(eggs!E16&gt;0,eggs!E16,"")</f>
        <v>37</v>
      </c>
    </row>
    <row r="6" spans="1:10" x14ac:dyDescent="0.25">
      <c r="A6" s="144" t="str">
        <f>'animals_stats (µm)'!A$2</f>
        <v>Dactylobiotus parthenogeneticus</v>
      </c>
      <c r="B6" s="149" t="str">
        <f>'animals_stats (µm)'!B$2</f>
        <v>PL.317</v>
      </c>
      <c r="C6" s="150">
        <f>eggs!F1</f>
        <v>5</v>
      </c>
      <c r="D6" s="151">
        <f>IF(eggs!F2&gt;0,eggs!F2,"")</f>
        <v>75.099999999999994</v>
      </c>
      <c r="E6" s="152">
        <f>IF(eggs!F3&gt;0,eggs!F3,"")</f>
        <v>84.6</v>
      </c>
      <c r="F6" s="152">
        <f>IF(SUM(eggs!F4:F6)&gt;0,AVERAGE(eggs!F4:F6),"")</f>
        <v>3.9666666666666668</v>
      </c>
      <c r="G6" s="152">
        <f>IF(SUM(eggs!F7:F9)&gt;0,AVERAGE(eggs!F7:F9),"")</f>
        <v>3.9</v>
      </c>
      <c r="H6" s="153">
        <f>IF(SUM(eggs!F10:F12)&gt;0,AVERAGE(eggs!F10:F12),"")</f>
        <v>0.99280552329332805</v>
      </c>
      <c r="I6" s="152">
        <f>IF(SUM(eggs!F13:F15)&gt;0,AVERAGE(eggs!F13:F15),"")</f>
        <v>2.6999999999999997</v>
      </c>
      <c r="J6" s="152">
        <f>IF(eggs!F16&gt;0,eggs!F16,"")</f>
        <v>34</v>
      </c>
    </row>
    <row r="7" spans="1:10" x14ac:dyDescent="0.25">
      <c r="A7" s="144" t="str">
        <f>'animals_stats (µm)'!A$2</f>
        <v>Dactylobiotus parthenogeneticus</v>
      </c>
      <c r="B7" s="149" t="str">
        <f>'animals_stats (µm)'!B$2</f>
        <v>PL.317</v>
      </c>
      <c r="C7" s="150">
        <f>eggs!G1</f>
        <v>6</v>
      </c>
      <c r="D7" s="151">
        <f>IF(eggs!G2&gt;0,eggs!G2,"")</f>
        <v>75.3</v>
      </c>
      <c r="E7" s="152">
        <f>IF(eggs!G3&gt;0,eggs!G3,"")</f>
        <v>84.7</v>
      </c>
      <c r="F7" s="152">
        <f>IF(SUM(eggs!G4:G6)&gt;0,AVERAGE(eggs!G4:G6),"")</f>
        <v>4.333333333333333</v>
      </c>
      <c r="G7" s="152">
        <f>IF(SUM(eggs!G7:G9)&gt;0,AVERAGE(eggs!G7:G9),"")</f>
        <v>4.833333333333333</v>
      </c>
      <c r="H7" s="153">
        <f>IF(SUM(eggs!G10:G12)&gt;0,AVERAGE(eggs!G10:G12),"")</f>
        <v>1.11479020548788</v>
      </c>
      <c r="I7" s="152">
        <f>IF(SUM(eggs!G13:G15)&gt;0,AVERAGE(eggs!G13:G15),"")</f>
        <v>3.3000000000000003</v>
      </c>
      <c r="J7" s="152">
        <f>IF(eggs!G16&gt;0,eggs!G16,"")</f>
        <v>36</v>
      </c>
    </row>
    <row r="8" spans="1:10" x14ac:dyDescent="0.25">
      <c r="A8" s="144" t="str">
        <f>'animals_stats (µm)'!A$2</f>
        <v>Dactylobiotus parthenogeneticus</v>
      </c>
      <c r="B8" s="149" t="str">
        <f>'animals_stats (µm)'!B$2</f>
        <v>PL.317</v>
      </c>
      <c r="C8" s="150">
        <f>eggs!H1</f>
        <v>7</v>
      </c>
      <c r="D8" s="151">
        <f>IF(eggs!H2&gt;0,eggs!H2,"")</f>
        <v>78.599999999999994</v>
      </c>
      <c r="E8" s="152">
        <f>IF(eggs!H3&gt;0,eggs!H3,"")</f>
        <v>87.3</v>
      </c>
      <c r="F8" s="152">
        <f>IF(SUM(eggs!H4:H6)&gt;0,AVERAGE(eggs!H4:H6),"")</f>
        <v>4.3</v>
      </c>
      <c r="G8" s="152">
        <f>IF(SUM(eggs!H7:H9)&gt;0,AVERAGE(eggs!H7:H9),"")</f>
        <v>3.6333333333333333</v>
      </c>
      <c r="H8" s="153">
        <f>IF(SUM(eggs!H10:H12)&gt;0,AVERAGE(eggs!H10:H12),"")</f>
        <v>0.8462675535846268</v>
      </c>
      <c r="I8" s="152">
        <f>IF(SUM(eggs!H13:H15)&gt;0,AVERAGE(eggs!H13:H15),"")</f>
        <v>3.1666666666666665</v>
      </c>
      <c r="J8" s="152">
        <f>IF(eggs!H16&gt;0,eggs!H16,"")</f>
        <v>37</v>
      </c>
    </row>
    <row r="9" spans="1:10" x14ac:dyDescent="0.25">
      <c r="A9" s="144" t="str">
        <f>'animals_stats (µm)'!A$2</f>
        <v>Dactylobiotus parthenogeneticus</v>
      </c>
      <c r="B9" s="149" t="str">
        <f>'animals_stats (µm)'!B$2</f>
        <v>PL.317</v>
      </c>
      <c r="C9" s="150">
        <f>eggs!I1</f>
        <v>8</v>
      </c>
      <c r="D9" s="151">
        <f>IF(eggs!I2&gt;0,eggs!I2,"")</f>
        <v>81.7</v>
      </c>
      <c r="E9" s="152">
        <f>IF(eggs!I3&gt;0,eggs!I3,"")</f>
        <v>90.6</v>
      </c>
      <c r="F9" s="152">
        <f>IF(SUM(eggs!I4:I6)&gt;0,AVERAGE(eggs!I4:I6),"")</f>
        <v>3.7333333333333329</v>
      </c>
      <c r="G9" s="152">
        <f>IF(SUM(eggs!I7:I9)&gt;0,AVERAGE(eggs!I7:I9),"")</f>
        <v>3.6333333333333333</v>
      </c>
      <c r="H9" s="153">
        <f>IF(SUM(eggs!I10:I12)&gt;0,AVERAGE(eggs!I10:I12),"")</f>
        <v>0.97368421052631593</v>
      </c>
      <c r="I9" s="152">
        <f>IF(SUM(eggs!I13:I15)&gt;0,AVERAGE(eggs!I13:I15),"")</f>
        <v>2.8333333333333335</v>
      </c>
      <c r="J9" s="152">
        <f>IF(eggs!I16&gt;0,eggs!I16,"")</f>
        <v>35</v>
      </c>
    </row>
    <row r="10" spans="1:10" x14ac:dyDescent="0.25">
      <c r="A10" s="144" t="str">
        <f>'animals_stats (µm)'!A$2</f>
        <v>Dactylobiotus parthenogeneticus</v>
      </c>
      <c r="B10" s="149" t="str">
        <f>'animals_stats (µm)'!B$2</f>
        <v>PL.317</v>
      </c>
      <c r="C10" s="150">
        <f>eggs!J1</f>
        <v>9</v>
      </c>
      <c r="D10" s="151">
        <f>IF(eggs!J2&gt;0,eggs!J2,"")</f>
        <v>80.400000000000006</v>
      </c>
      <c r="E10" s="152">
        <f>IF(eggs!J3&gt;0,eggs!J3,"")</f>
        <v>90.7</v>
      </c>
      <c r="F10" s="152">
        <f>IF(SUM(eggs!J4:J6)&gt;0,AVERAGE(eggs!J4:J6),"")</f>
        <v>3.8000000000000003</v>
      </c>
      <c r="G10" s="152">
        <f>IF(SUM(eggs!J7:J9)&gt;0,AVERAGE(eggs!J7:J9),"")</f>
        <v>3.5333333333333332</v>
      </c>
      <c r="H10" s="153">
        <f>IF(SUM(eggs!J10:J12)&gt;0,AVERAGE(eggs!J10:J12),"")</f>
        <v>0.93270099367660342</v>
      </c>
      <c r="I10" s="152">
        <f>IF(SUM(eggs!J13:J15)&gt;0,AVERAGE(eggs!J13:J15),"")</f>
        <v>2.8333333333333335</v>
      </c>
      <c r="J10" s="152">
        <f>IF(eggs!J16&gt;0,eggs!J16,"")</f>
        <v>36</v>
      </c>
    </row>
    <row r="11" spans="1:10" x14ac:dyDescent="0.25">
      <c r="A11" s="144" t="str">
        <f>'animals_stats (µm)'!A$2</f>
        <v>Dactylobiotus parthenogeneticus</v>
      </c>
      <c r="B11" s="149" t="str">
        <f>'animals_stats (µm)'!B$2</f>
        <v>PL.317</v>
      </c>
      <c r="C11" s="150">
        <f>eggs!K1</f>
        <v>10</v>
      </c>
      <c r="D11" s="151">
        <f>IF(eggs!K2&gt;0,eggs!K2,"")</f>
        <v>82.4</v>
      </c>
      <c r="E11" s="152">
        <f>IF(eggs!K3&gt;0,eggs!K3,"")</f>
        <v>90.3</v>
      </c>
      <c r="F11" s="152">
        <f>IF(SUM(eggs!K4:K6)&gt;0,AVERAGE(eggs!K4:K6),"")</f>
        <v>3.8666666666666667</v>
      </c>
      <c r="G11" s="152">
        <f>IF(SUM(eggs!K7:K9)&gt;0,AVERAGE(eggs!K7:K9),"")</f>
        <v>3.7666666666666671</v>
      </c>
      <c r="H11" s="153">
        <f>IF(SUM(eggs!K10:K12)&gt;0,AVERAGE(eggs!K10:K12),"")</f>
        <v>0.97435897435897445</v>
      </c>
      <c r="I11" s="152">
        <f>IF(SUM(eggs!K13:K15)&gt;0,AVERAGE(eggs!K13:K15),"")</f>
        <v>2.8333333333333335</v>
      </c>
      <c r="J11" s="152">
        <f>IF(eggs!K16&gt;0,eggs!K16,"")</f>
        <v>38</v>
      </c>
    </row>
    <row r="12" spans="1:10" x14ac:dyDescent="0.25">
      <c r="A12" s="144" t="str">
        <f>'animals_stats (µm)'!A$2</f>
        <v>Dactylobiotus parthenogeneticus</v>
      </c>
      <c r="B12" s="149" t="str">
        <f>'animals_stats (µm)'!B$2</f>
        <v>PL.317</v>
      </c>
      <c r="C12" s="150">
        <f>eggs!L1</f>
        <v>11</v>
      </c>
      <c r="D12" s="151">
        <f>IF(eggs!L2&gt;0,eggs!L2,"")</f>
        <v>80.2</v>
      </c>
      <c r="E12" s="152">
        <f>IF(eggs!L3&gt;0,eggs!L3,"")</f>
        <v>90</v>
      </c>
      <c r="F12" s="152">
        <f>IF(SUM(eggs!L4:L6)&gt;0,AVERAGE(eggs!L4:L6),"")</f>
        <v>4.1333333333333337</v>
      </c>
      <c r="G12" s="152">
        <f>IF(SUM(eggs!L7:L9)&gt;0,AVERAGE(eggs!L7:L9),"")</f>
        <v>3.8333333333333335</v>
      </c>
      <c r="H12" s="153">
        <f>IF(SUM(eggs!L10:L12)&gt;0,AVERAGE(eggs!L10:L12),"")</f>
        <v>0.92803030303030309</v>
      </c>
      <c r="I12" s="152">
        <f>IF(SUM(eggs!L13:L15)&gt;0,AVERAGE(eggs!L13:L15),"")</f>
        <v>2.9</v>
      </c>
      <c r="J12" s="152">
        <f>IF(eggs!L16&gt;0,eggs!L16,"")</f>
        <v>37</v>
      </c>
    </row>
    <row r="13" spans="1:10" x14ac:dyDescent="0.25">
      <c r="A13" s="144" t="str">
        <f>'animals_stats (µm)'!A$2</f>
        <v>Dactylobiotus parthenogeneticus</v>
      </c>
      <c r="B13" s="149" t="str">
        <f>'animals_stats (µm)'!B$2</f>
        <v>PL.317</v>
      </c>
      <c r="C13" s="150">
        <f>eggs!M1</f>
        <v>12</v>
      </c>
      <c r="D13" s="151">
        <f>IF(eggs!M2&gt;0,eggs!M2,"")</f>
        <v>76.7</v>
      </c>
      <c r="E13" s="152">
        <f>IF(eggs!M3&gt;0,eggs!M3,"")</f>
        <v>85.2</v>
      </c>
      <c r="F13" s="152">
        <f>IF(SUM(eggs!M4:M6)&gt;0,AVERAGE(eggs!M4:M6),"")</f>
        <v>3.6999999999999997</v>
      </c>
      <c r="G13" s="152">
        <f>IF(SUM(eggs!M7:M9)&gt;0,AVERAGE(eggs!M7:M9),"")</f>
        <v>3.5666666666666664</v>
      </c>
      <c r="H13" s="153">
        <f>IF(SUM(eggs!M10:M12)&gt;0,AVERAGE(eggs!M10:M12),"")</f>
        <v>0.97891260162601634</v>
      </c>
      <c r="I13" s="152">
        <f>IF(SUM(eggs!M13:M15)&gt;0,AVERAGE(eggs!M13:M15),"")</f>
        <v>2.7333333333333338</v>
      </c>
      <c r="J13" s="152">
        <f>IF(eggs!M16&gt;0,eggs!M16,"")</f>
        <v>36</v>
      </c>
    </row>
    <row r="14" spans="1:10" x14ac:dyDescent="0.25">
      <c r="A14" s="144" t="str">
        <f>'animals_stats (µm)'!A$2</f>
        <v>Dactylobiotus parthenogeneticus</v>
      </c>
      <c r="B14" s="149" t="str">
        <f>'animals_stats (µm)'!B$2</f>
        <v>PL.317</v>
      </c>
      <c r="C14" s="150">
        <f>eggs!N1</f>
        <v>13</v>
      </c>
      <c r="D14" s="151">
        <f>IF(eggs!N2&gt;0,eggs!N2,"")</f>
        <v>83</v>
      </c>
      <c r="E14" s="152">
        <f>IF(eggs!N3&gt;0,eggs!N3,"")</f>
        <v>91.1</v>
      </c>
      <c r="F14" s="152">
        <f>IF(SUM(eggs!N4:N6)&gt;0,AVERAGE(eggs!N4:N6),"")</f>
        <v>4.3666666666666663</v>
      </c>
      <c r="G14" s="152">
        <f>IF(SUM(eggs!N7:N9)&gt;0,AVERAGE(eggs!N7:N9),"")</f>
        <v>4.1333333333333329</v>
      </c>
      <c r="H14" s="153">
        <f>IF(SUM(eggs!N10:N12)&gt;0,AVERAGE(eggs!N10:N12),"")</f>
        <v>0.95109751359751371</v>
      </c>
      <c r="I14" s="152">
        <f>IF(SUM(eggs!N13:N15)&gt;0,AVERAGE(eggs!N13:N15),"")</f>
        <v>2.8666666666666667</v>
      </c>
      <c r="J14" s="152">
        <f>IF(eggs!N16&gt;0,eggs!N16,"")</f>
        <v>38</v>
      </c>
    </row>
    <row r="15" spans="1:10" x14ac:dyDescent="0.25">
      <c r="A15" s="144" t="str">
        <f>'animals_stats (µm)'!A$2</f>
        <v>Dactylobiotus parthenogeneticus</v>
      </c>
      <c r="B15" s="149" t="str">
        <f>'animals_stats (µm)'!B$2</f>
        <v>PL.317</v>
      </c>
      <c r="C15" s="150">
        <f>eggs!O1</f>
        <v>14</v>
      </c>
      <c r="D15" s="151">
        <f>IF(eggs!O2&gt;0,eggs!O2,"")</f>
        <v>82.6</v>
      </c>
      <c r="E15" s="152">
        <f>IF(eggs!O3&gt;0,eggs!O3,"")</f>
        <v>93.2</v>
      </c>
      <c r="F15" s="152">
        <f>IF(SUM(eggs!O4:O6)&gt;0,AVERAGE(eggs!O4:O6),"")</f>
        <v>3.7333333333333329</v>
      </c>
      <c r="G15" s="152">
        <f>IF(SUM(eggs!O7:O9)&gt;0,AVERAGE(eggs!O7:O9),"")</f>
        <v>3.4666666666666668</v>
      </c>
      <c r="H15" s="153">
        <f>IF(SUM(eggs!O10:O12)&gt;0,AVERAGE(eggs!O10:O12),"")</f>
        <v>0.92870370370370381</v>
      </c>
      <c r="I15" s="152">
        <f>IF(SUM(eggs!O13:O15)&gt;0,AVERAGE(eggs!O13:O15),"")</f>
        <v>2.5000000000000004</v>
      </c>
      <c r="J15" s="152">
        <f>IF(eggs!O16&gt;0,eggs!O16,"")</f>
        <v>37</v>
      </c>
    </row>
    <row r="16" spans="1:10" x14ac:dyDescent="0.25">
      <c r="A16" s="144" t="str">
        <f>'animals_stats (µm)'!A$2</f>
        <v>Dactylobiotus parthenogeneticus</v>
      </c>
      <c r="B16" s="149" t="str">
        <f>'animals_stats (µm)'!B$2</f>
        <v>PL.317</v>
      </c>
      <c r="C16" s="150">
        <f>eggs!P1</f>
        <v>15</v>
      </c>
      <c r="D16" s="151">
        <f>IF(eggs!P2&gt;0,eggs!P2,"")</f>
        <v>83.8</v>
      </c>
      <c r="E16" s="152">
        <f>IF(eggs!P3&gt;0,eggs!P3,"")</f>
        <v>92.3</v>
      </c>
      <c r="F16" s="152">
        <f>IF(SUM(eggs!P4:P6)&gt;0,AVERAGE(eggs!P4:P6),"")</f>
        <v>4.0333333333333332</v>
      </c>
      <c r="G16" s="152">
        <f>IF(SUM(eggs!P7:P9)&gt;0,AVERAGE(eggs!P7:P9),"")</f>
        <v>3.8333333333333335</v>
      </c>
      <c r="H16" s="153">
        <f>IF(SUM(eggs!P10:P12)&gt;0,AVERAGE(eggs!P10:P12),"")</f>
        <v>0.94968111335248695</v>
      </c>
      <c r="I16" s="152">
        <f>IF(SUM(eggs!P13:P15)&gt;0,AVERAGE(eggs!P13:P15),"")</f>
        <v>2.9333333333333336</v>
      </c>
      <c r="J16" s="152">
        <f>IF(eggs!P16&gt;0,eggs!P16,"")</f>
        <v>36</v>
      </c>
    </row>
    <row r="17" spans="1:10" x14ac:dyDescent="0.25">
      <c r="A17" s="144" t="str">
        <f>'animals_stats (µm)'!A$2</f>
        <v>Dactylobiotus parthenogeneticus</v>
      </c>
      <c r="B17" s="149" t="str">
        <f>'animals_stats (µm)'!B$2</f>
        <v>PL.317</v>
      </c>
      <c r="C17" s="150">
        <f>eggs!Q1</f>
        <v>16</v>
      </c>
      <c r="D17" s="151">
        <f>IF(eggs!Q2&gt;0,eggs!Q2,"")</f>
        <v>93.4</v>
      </c>
      <c r="E17" s="152">
        <f>IF(eggs!Q3&gt;0,eggs!Q3,"")</f>
        <v>99.9</v>
      </c>
      <c r="F17" s="152">
        <f>IF(SUM(eggs!Q4:Q6)&gt;0,AVERAGE(eggs!Q4:Q6),"")</f>
        <v>4.2666666666666666</v>
      </c>
      <c r="G17" s="152">
        <f>IF(SUM(eggs!Q7:Q9)&gt;0,AVERAGE(eggs!Q7:Q9),"")</f>
        <v>3.9</v>
      </c>
      <c r="H17" s="153">
        <f>IF(SUM(eggs!Q10:Q12)&gt;0,AVERAGE(eggs!Q10:Q12),"")</f>
        <v>0.91529229578010074</v>
      </c>
      <c r="I17" s="152">
        <f>IF(SUM(eggs!Q13:Q15)&gt;0,AVERAGE(eggs!Q13:Q15),"")</f>
        <v>3.0333333333333332</v>
      </c>
      <c r="J17" s="152">
        <f>IF(eggs!Q16&gt;0,eggs!Q16,"")</f>
        <v>37</v>
      </c>
    </row>
    <row r="18" spans="1:10" x14ac:dyDescent="0.25">
      <c r="A18" s="144" t="str">
        <f>'animals_stats (µm)'!A$2</f>
        <v>Dactylobiotus parthenogeneticus</v>
      </c>
      <c r="B18" s="149" t="str">
        <f>'animals_stats (µm)'!B$2</f>
        <v>PL.317</v>
      </c>
      <c r="C18" s="150">
        <f>eggs!R1</f>
        <v>17</v>
      </c>
      <c r="D18" s="151">
        <f>IF(eggs!R2&gt;0,eggs!R2,"")</f>
        <v>82.9</v>
      </c>
      <c r="E18" s="152">
        <f>IF(eggs!R3&gt;0,eggs!R3,"")</f>
        <v>92.7</v>
      </c>
      <c r="F18" s="152">
        <f>IF(SUM(eggs!R4:R6)&gt;0,AVERAGE(eggs!R4:R6),"")</f>
        <v>3.5</v>
      </c>
      <c r="G18" s="152">
        <f>IF(SUM(eggs!R7:R9)&gt;0,AVERAGE(eggs!R7:R9),"")</f>
        <v>3.2666666666666671</v>
      </c>
      <c r="H18" s="153">
        <f>IF(SUM(eggs!R10:R12)&gt;0,AVERAGE(eggs!R10:R12),"")</f>
        <v>0.93709273182957398</v>
      </c>
      <c r="I18" s="152">
        <f>IF(SUM(eggs!R13:R15)&gt;0,AVERAGE(eggs!R13:R15),"")</f>
        <v>2.6</v>
      </c>
      <c r="J18" s="152">
        <f>IF(eggs!R16&gt;0,eggs!R16,"")</f>
        <v>36</v>
      </c>
    </row>
    <row r="19" spans="1:10" x14ac:dyDescent="0.25">
      <c r="A19" s="144" t="str">
        <f>'animals_stats (µm)'!A$2</f>
        <v>Dactylobiotus parthenogeneticus</v>
      </c>
      <c r="B19" s="149" t="str">
        <f>'animals_stats (µm)'!B$2</f>
        <v>PL.317</v>
      </c>
      <c r="C19" s="150">
        <f>eggs!S1</f>
        <v>18</v>
      </c>
      <c r="D19" s="151">
        <f>IF(eggs!S2&gt;0,eggs!S2,"")</f>
        <v>83</v>
      </c>
      <c r="E19" s="152">
        <f>IF(eggs!S3&gt;0,eggs!S3,"")</f>
        <v>91.5</v>
      </c>
      <c r="F19" s="152">
        <f>IF(SUM(eggs!S4:S6)&gt;0,AVERAGE(eggs!S4:S6),"")</f>
        <v>3.9</v>
      </c>
      <c r="G19" s="152">
        <f>IF(SUM(eggs!S7:S9)&gt;0,AVERAGE(eggs!S7:S9),"")</f>
        <v>3.7333333333333329</v>
      </c>
      <c r="H19" s="153">
        <f>IF(SUM(eggs!S10:S12)&gt;0,AVERAGE(eggs!S10:S12),"")</f>
        <v>0.95943973992754472</v>
      </c>
      <c r="I19" s="152">
        <f>IF(SUM(eggs!S13:S15)&gt;0,AVERAGE(eggs!S13:S15),"")</f>
        <v>2.6666666666666665</v>
      </c>
      <c r="J19" s="152">
        <f>IF(eggs!S16&gt;0,eggs!S16,"")</f>
        <v>37</v>
      </c>
    </row>
    <row r="20" spans="1:10" x14ac:dyDescent="0.25">
      <c r="A20" s="144" t="str">
        <f>'animals_stats (µm)'!A$2</f>
        <v>Dactylobiotus parthenogeneticus</v>
      </c>
      <c r="B20" s="149" t="str">
        <f>'animals_stats (µm)'!B$2</f>
        <v>PL.317</v>
      </c>
      <c r="C20" s="150">
        <f>eggs!T1</f>
        <v>19</v>
      </c>
      <c r="D20" s="151">
        <f>IF(eggs!T2&gt;0,eggs!T2,"")</f>
        <v>85.8</v>
      </c>
      <c r="E20" s="152">
        <f>IF(eggs!T3&gt;0,eggs!T3,"")</f>
        <v>92.8</v>
      </c>
      <c r="F20" s="152">
        <f>IF(SUM(eggs!T4:T6)&gt;0,AVERAGE(eggs!T4:T6),"")</f>
        <v>4.0666666666666664</v>
      </c>
      <c r="G20" s="152">
        <f>IF(SUM(eggs!T7:T9)&gt;0,AVERAGE(eggs!T7:T9),"")</f>
        <v>3.8333333333333335</v>
      </c>
      <c r="H20" s="153">
        <f>IF(SUM(eggs!T10:T12)&gt;0,AVERAGE(eggs!T10:T12),"")</f>
        <v>0.94444444444444431</v>
      </c>
      <c r="I20" s="152">
        <f>IF(SUM(eggs!T13:T15)&gt;0,AVERAGE(eggs!T13:T15),"")</f>
        <v>3.0666666666666664</v>
      </c>
      <c r="J20" s="152">
        <f>IF(eggs!T16&gt;0,eggs!T16,"")</f>
        <v>36</v>
      </c>
    </row>
    <row r="21" spans="1:10" x14ac:dyDescent="0.25">
      <c r="A21" s="144" t="str">
        <f>'animals_stats (µm)'!A$2</f>
        <v>Dactylobiotus parthenogeneticus</v>
      </c>
      <c r="B21" s="149" t="str">
        <f>'animals_stats (µm)'!B$2</f>
        <v>PL.317</v>
      </c>
      <c r="C21" s="150">
        <f>eggs!U1</f>
        <v>20</v>
      </c>
      <c r="D21" s="151">
        <f>IF(eggs!U2&gt;0,eggs!U2,"")</f>
        <v>85.6</v>
      </c>
      <c r="E21" s="152">
        <f>IF(eggs!U3&gt;0,eggs!U3,"")</f>
        <v>94.1</v>
      </c>
      <c r="F21" s="152">
        <f>IF(SUM(eggs!U4:U6)&gt;0,AVERAGE(eggs!U4:U6),"")</f>
        <v>4.166666666666667</v>
      </c>
      <c r="G21" s="152">
        <f>IF(SUM(eggs!U7:U9)&gt;0,AVERAGE(eggs!U7:U9),"")</f>
        <v>3.9333333333333331</v>
      </c>
      <c r="H21" s="153">
        <f>IF(SUM(eggs!U10:U12)&gt;0,AVERAGE(eggs!U10:U12),"")</f>
        <v>0.95065441381230853</v>
      </c>
      <c r="I21" s="152">
        <f>IF(SUM(eggs!U13:U15)&gt;0,AVERAGE(eggs!U13:U15),"")</f>
        <v>2.9333333333333336</v>
      </c>
      <c r="J21" s="152">
        <f>IF(eggs!U16&gt;0,eggs!U16,"")</f>
        <v>37</v>
      </c>
    </row>
    <row r="22" spans="1:10" x14ac:dyDescent="0.25">
      <c r="A22" s="144" t="str">
        <f>'animals_stats (µm)'!A$2</f>
        <v>Dactylobiotus parthenogeneticus</v>
      </c>
      <c r="B22" s="149" t="str">
        <f>'animals_stats (µm)'!B$2</f>
        <v>PL.317</v>
      </c>
      <c r="C22" s="150">
        <f>eggs!V1</f>
        <v>21</v>
      </c>
      <c r="D22" s="151">
        <f>IF(eggs!V2&gt;0,eggs!V2,"")</f>
        <v>87.5</v>
      </c>
      <c r="E22" s="152">
        <f>IF(eggs!V3&gt;0,eggs!V3,"")</f>
        <v>96.7</v>
      </c>
      <c r="F22" s="152">
        <f>IF(SUM(eggs!V4:V6)&gt;0,AVERAGE(eggs!V4:V6),"")</f>
        <v>3.7333333333333338</v>
      </c>
      <c r="G22" s="152">
        <f>IF(SUM(eggs!V7:V9)&gt;0,AVERAGE(eggs!V7:V9),"")</f>
        <v>3.2666666666666671</v>
      </c>
      <c r="H22" s="153">
        <f>IF(SUM(eggs!V10:V12)&gt;0,AVERAGE(eggs!V10:V12),"")</f>
        <v>0.87564487564487559</v>
      </c>
      <c r="I22" s="152">
        <f>IF(SUM(eggs!V13:V15)&gt;0,AVERAGE(eggs!V13:V15),"")</f>
        <v>2.5666666666666664</v>
      </c>
      <c r="J22" s="152">
        <f>IF(eggs!V16&gt;0,eggs!V16,"")</f>
        <v>37</v>
      </c>
    </row>
    <row r="23" spans="1:10" x14ac:dyDescent="0.25">
      <c r="A23" s="144" t="str">
        <f>'animals_stats (µm)'!A$2</f>
        <v>Dactylobiotus parthenogeneticus</v>
      </c>
      <c r="B23" s="149" t="str">
        <f>'animals_stats (µm)'!B$2</f>
        <v>PL.317</v>
      </c>
      <c r="C23" s="150">
        <f>eggs!W1</f>
        <v>22</v>
      </c>
      <c r="D23" s="151">
        <f>IF(eggs!W2&gt;0,eggs!W2,"")</f>
        <v>85.9</v>
      </c>
      <c r="E23" s="152">
        <f>IF(eggs!W3&gt;0,eggs!W3,"")</f>
        <v>95.4</v>
      </c>
      <c r="F23" s="152">
        <f>IF(SUM(eggs!W4:W6)&gt;0,AVERAGE(eggs!W4:W6),"")</f>
        <v>4.2</v>
      </c>
      <c r="G23" s="152">
        <f>IF(SUM(eggs!W7:W9)&gt;0,AVERAGE(eggs!W7:W9),"")</f>
        <v>4.0333333333333332</v>
      </c>
      <c r="H23" s="153">
        <f>IF(SUM(eggs!W10:W12)&gt;0,AVERAGE(eggs!W10:W12),"")</f>
        <v>0.96860081966464939</v>
      </c>
      <c r="I23" s="152">
        <f>IF(SUM(eggs!W13:W15)&gt;0,AVERAGE(eggs!W13:W15),"")</f>
        <v>2.5</v>
      </c>
      <c r="J23" s="152">
        <f>IF(eggs!W16&gt;0,eggs!W16,"")</f>
        <v>37</v>
      </c>
    </row>
    <row r="24" spans="1:10" x14ac:dyDescent="0.25">
      <c r="A24" s="144" t="str">
        <f>'animals_stats (µm)'!A$2</f>
        <v>Dactylobiotus parthenogeneticus</v>
      </c>
      <c r="B24" s="149" t="str">
        <f>'animals_stats (µm)'!B$2</f>
        <v>PL.317</v>
      </c>
      <c r="C24" s="150">
        <f>eggs!X1</f>
        <v>23</v>
      </c>
      <c r="D24" s="151">
        <f>IF(eggs!X2&gt;0,eggs!X2,"")</f>
        <v>85.5</v>
      </c>
      <c r="E24" s="152">
        <f>IF(eggs!X3&gt;0,eggs!X3,"")</f>
        <v>94.3</v>
      </c>
      <c r="F24" s="152">
        <f>IF(SUM(eggs!X4:X6)&gt;0,AVERAGE(eggs!X4:X6),"")</f>
        <v>4.166666666666667</v>
      </c>
      <c r="G24" s="152">
        <f>IF(SUM(eggs!X7:X9)&gt;0,AVERAGE(eggs!X7:X9),"")</f>
        <v>3.9333333333333336</v>
      </c>
      <c r="H24" s="153">
        <f>IF(SUM(eggs!X10:X12)&gt;0,AVERAGE(eggs!X10:X12),"")</f>
        <v>0.94586104951958605</v>
      </c>
      <c r="I24" s="152">
        <f>IF(SUM(eggs!X13:X15)&gt;0,AVERAGE(eggs!X13:X15),"")</f>
        <v>2.3666666666666667</v>
      </c>
      <c r="J24" s="152">
        <f>IF(eggs!X16&gt;0,eggs!X16,"")</f>
        <v>38</v>
      </c>
    </row>
    <row r="25" spans="1:10" x14ac:dyDescent="0.25">
      <c r="A25" s="144" t="str">
        <f>'animals_stats (µm)'!A$2</f>
        <v>Dactylobiotus parthenogeneticus</v>
      </c>
      <c r="B25" s="149" t="str">
        <f>'animals_stats (µm)'!B$2</f>
        <v>PL.317</v>
      </c>
      <c r="C25" s="150">
        <f>eggs!Y1</f>
        <v>24</v>
      </c>
      <c r="D25" s="151">
        <f>IF(eggs!Y2&gt;0,eggs!Y2,"")</f>
        <v>86</v>
      </c>
      <c r="E25" s="152">
        <f>IF(eggs!Y3&gt;0,eggs!Y3,"")</f>
        <v>92.7</v>
      </c>
      <c r="F25" s="152">
        <f>IF(SUM(eggs!Y4:Y6)&gt;0,AVERAGE(eggs!Y4:Y6),"")</f>
        <v>3.9</v>
      </c>
      <c r="G25" s="152">
        <f>IF(SUM(eggs!Y7:Y9)&gt;0,AVERAGE(eggs!Y7:Y9),"")</f>
        <v>3.7333333333333329</v>
      </c>
      <c r="H25" s="153">
        <f>IF(SUM(eggs!Y10:Y12)&gt;0,AVERAGE(eggs!Y10:Y12),"")</f>
        <v>0.95906788589715408</v>
      </c>
      <c r="I25" s="152">
        <f>IF(SUM(eggs!Y13:Y15)&gt;0,AVERAGE(eggs!Y13:Y15),"")</f>
        <v>2.8333333333333335</v>
      </c>
      <c r="J25" s="152">
        <f>IF(eggs!Y16&gt;0,eggs!Y16,"")</f>
        <v>38</v>
      </c>
    </row>
    <row r="26" spans="1:10" x14ac:dyDescent="0.25">
      <c r="A26" s="144" t="str">
        <f>'animals_stats (µm)'!A$2</f>
        <v>Dactylobiotus parthenogeneticus</v>
      </c>
      <c r="B26" s="149" t="str">
        <f>'animals_stats (µm)'!B$2</f>
        <v>PL.317</v>
      </c>
      <c r="C26" s="150">
        <f>eggs!Z1</f>
        <v>25</v>
      </c>
      <c r="D26" s="151" t="str">
        <f>IF(eggs!Z2&gt;0,eggs!Z2,"")</f>
        <v/>
      </c>
      <c r="E26" s="152" t="str">
        <f>IF(eggs!Z3&gt;0,eggs!Z3,"")</f>
        <v/>
      </c>
      <c r="F26" s="152" t="str">
        <f>IF(SUM(eggs!Z4:Z6)&gt;0,AVERAGE(eggs!Z4:Z6),"")</f>
        <v/>
      </c>
      <c r="G26" s="152" t="str">
        <f>IF(SUM(eggs!Z7:Z9)&gt;0,AVERAGE(eggs!Z7:Z9),"")</f>
        <v/>
      </c>
      <c r="H26" s="153" t="str">
        <f>IF(SUM(eggs!Z10:Z12)&gt;0,AVERAGE(eggs!Z10:Z12),"")</f>
        <v/>
      </c>
      <c r="I26" s="152" t="str">
        <f>IF(SUM(eggs!Z13:Z15)&gt;0,AVERAGE(eggs!Z13:Z15),"")</f>
        <v/>
      </c>
      <c r="J26" s="152" t="str">
        <f>IF(eggs!Z16&gt;0,eggs!Z16,"")</f>
        <v/>
      </c>
    </row>
    <row r="27" spans="1:10" x14ac:dyDescent="0.25">
      <c r="A27" s="144" t="str">
        <f>'animals_stats (µm)'!A$2</f>
        <v>Dactylobiotus parthenogeneticus</v>
      </c>
      <c r="B27" s="149" t="str">
        <f>'animals_stats (µm)'!B$2</f>
        <v>PL.317</v>
      </c>
      <c r="C27" s="150">
        <f>eggs!AA1</f>
        <v>26</v>
      </c>
      <c r="D27" s="151" t="str">
        <f>IF(eggs!AA2&gt;0,eggs!AA2,"")</f>
        <v/>
      </c>
      <c r="E27" s="152" t="str">
        <f>IF(eggs!AA3&gt;0,eggs!AA3,"")</f>
        <v/>
      </c>
      <c r="F27" s="152" t="str">
        <f>IF(SUM(eggs!AA4:AA6)&gt;0,AVERAGE(eggs!AA4:AA6),"")</f>
        <v/>
      </c>
      <c r="G27" s="152" t="str">
        <f>IF(SUM(eggs!AA7:AA9)&gt;0,AVERAGE(eggs!AA7:AA9),"")</f>
        <v/>
      </c>
      <c r="H27" s="153" t="str">
        <f>IF(SUM(eggs!AA10:AA12)&gt;0,AVERAGE(eggs!AA10:AA12),"")</f>
        <v/>
      </c>
      <c r="I27" s="152" t="str">
        <f>IF(SUM(eggs!AA13:AA15)&gt;0,AVERAGE(eggs!AA13:AA15),"")</f>
        <v/>
      </c>
      <c r="J27" s="152" t="str">
        <f>IF(eggs!AA16&gt;0,eggs!AA16,"")</f>
        <v/>
      </c>
    </row>
    <row r="28" spans="1:10" x14ac:dyDescent="0.25">
      <c r="A28" s="144" t="str">
        <f>'animals_stats (µm)'!A$2</f>
        <v>Dactylobiotus parthenogeneticus</v>
      </c>
      <c r="B28" s="149" t="str">
        <f>'animals_stats (µm)'!B$2</f>
        <v>PL.317</v>
      </c>
      <c r="C28" s="150">
        <f>eggs!AB1</f>
        <v>27</v>
      </c>
      <c r="D28" s="151" t="str">
        <f>IF(eggs!AB2&gt;0,eggs!AB2,"")</f>
        <v/>
      </c>
      <c r="E28" s="152" t="str">
        <f>IF(eggs!AB3&gt;0,eggs!AB3,"")</f>
        <v/>
      </c>
      <c r="F28" s="152" t="str">
        <f>IF(SUM(eggs!AB4:AB6)&gt;0,AVERAGE(eggs!AB4:AB6),"")</f>
        <v/>
      </c>
      <c r="G28" s="152" t="str">
        <f>IF(SUM(eggs!AB7:AB9)&gt;0,AVERAGE(eggs!AB7:AB9),"")</f>
        <v/>
      </c>
      <c r="H28" s="153" t="str">
        <f>IF(SUM(eggs!AB10:AB12)&gt;0,AVERAGE(eggs!AB10:AB12),"")</f>
        <v/>
      </c>
      <c r="I28" s="152" t="str">
        <f>IF(SUM(eggs!AB13:AB15)&gt;0,AVERAGE(eggs!AB13:AB15),"")</f>
        <v/>
      </c>
      <c r="J28" s="152" t="str">
        <f>IF(eggs!AB16&gt;0,eggs!AB16,"")</f>
        <v/>
      </c>
    </row>
    <row r="29" spans="1:10" x14ac:dyDescent="0.25">
      <c r="A29" s="144" t="str">
        <f>'animals_stats (µm)'!A$2</f>
        <v>Dactylobiotus parthenogeneticus</v>
      </c>
      <c r="B29" s="149" t="str">
        <f>'animals_stats (µm)'!B$2</f>
        <v>PL.317</v>
      </c>
      <c r="C29" s="150">
        <f>eggs!AC1</f>
        <v>28</v>
      </c>
      <c r="D29" s="151" t="str">
        <f>IF(eggs!AC2&gt;0,eggs!AC2,"")</f>
        <v/>
      </c>
      <c r="E29" s="152" t="str">
        <f>IF(eggs!AC3&gt;0,eggs!AC3,"")</f>
        <v/>
      </c>
      <c r="F29" s="152" t="str">
        <f>IF(SUM(eggs!AC4:AC6)&gt;0,AVERAGE(eggs!AC4:AC6),"")</f>
        <v/>
      </c>
      <c r="G29" s="152" t="str">
        <f>IF(SUM(eggs!AC7:AC9)&gt;0,AVERAGE(eggs!AC7:AC9),"")</f>
        <v/>
      </c>
      <c r="H29" s="153" t="str">
        <f>IF(SUM(eggs!AC10:AC12)&gt;0,AVERAGE(eggs!AC10:AC12),"")</f>
        <v/>
      </c>
      <c r="I29" s="152" t="str">
        <f>IF(SUM(eggs!AC13:AC15)&gt;0,AVERAGE(eggs!AC13:AC15),"")</f>
        <v/>
      </c>
      <c r="J29" s="152" t="str">
        <f>IF(eggs!AC16&gt;0,eggs!AC16,"")</f>
        <v/>
      </c>
    </row>
    <row r="30" spans="1:10" x14ac:dyDescent="0.25">
      <c r="A30" s="144" t="str">
        <f>'animals_stats (µm)'!A$2</f>
        <v>Dactylobiotus parthenogeneticus</v>
      </c>
      <c r="B30" s="149" t="str">
        <f>'animals_stats (µm)'!B$2</f>
        <v>PL.317</v>
      </c>
      <c r="C30" s="150">
        <f>eggs!AD1</f>
        <v>29</v>
      </c>
      <c r="D30" s="151" t="str">
        <f>IF(eggs!AD2&gt;0,eggs!AD2,"")</f>
        <v/>
      </c>
      <c r="E30" s="152" t="str">
        <f>IF(eggs!AD3&gt;0,eggs!AD3,"")</f>
        <v/>
      </c>
      <c r="F30" s="152" t="str">
        <f>IF(SUM(eggs!AD4:AD6)&gt;0,AVERAGE(eggs!AD4:AD6),"")</f>
        <v/>
      </c>
      <c r="G30" s="152" t="str">
        <f>IF(SUM(eggs!AD7:AD9)&gt;0,AVERAGE(eggs!AD7:AD9),"")</f>
        <v/>
      </c>
      <c r="H30" s="153" t="str">
        <f>IF(SUM(eggs!AD10:AD12)&gt;0,AVERAGE(eggs!AD10:AD12),"")</f>
        <v/>
      </c>
      <c r="I30" s="152" t="str">
        <f>IF(SUM(eggs!AD13:AD15)&gt;0,AVERAGE(eggs!AD13:AD15),"")</f>
        <v/>
      </c>
      <c r="J30" s="152" t="str">
        <f>IF(eggs!AD16&gt;0,eggs!AD16,"")</f>
        <v/>
      </c>
    </row>
    <row r="31" spans="1:10" x14ac:dyDescent="0.25">
      <c r="A31" s="144" t="str">
        <f>'animals_stats (µm)'!A$2</f>
        <v>Dactylobiotus parthenogeneticus</v>
      </c>
      <c r="B31" s="149" t="str">
        <f>'animals_stats (µm)'!B$2</f>
        <v>PL.317</v>
      </c>
      <c r="C31" s="150">
        <f>eggs!AE1</f>
        <v>30</v>
      </c>
      <c r="D31" s="151" t="str">
        <f>IF(eggs!AE2&gt;0,eggs!AE2,"")</f>
        <v/>
      </c>
      <c r="E31" s="152" t="str">
        <f>IF(eggs!AE3&gt;0,eggs!AE3,"")</f>
        <v/>
      </c>
      <c r="F31" s="152" t="str">
        <f>IF(SUM(eggs!AE4:AE6)&gt;0,AVERAGE(eggs!AE4:AE6),"")</f>
        <v/>
      </c>
      <c r="G31" s="152" t="str">
        <f>IF(SUM(eggs!AE7:AE9)&gt;0,AVERAGE(eggs!AE7:AE9),"")</f>
        <v/>
      </c>
      <c r="H31" s="153" t="str">
        <f>IF(SUM(eggs!AE10:AE12)&gt;0,AVERAGE(eggs!AE10:AE12),"")</f>
        <v/>
      </c>
      <c r="I31" s="152" t="str">
        <f>IF(SUM(eggs!AE13:AE15)&gt;0,AVERAGE(eggs!AE13:AE15),"")</f>
        <v/>
      </c>
      <c r="J31" s="152" t="str">
        <f>IF(eggs!AE16&gt;0,eggs!AE16,"")</f>
        <v/>
      </c>
    </row>
    <row r="33" spans="6:7" x14ac:dyDescent="0.25">
      <c r="F33" s="159"/>
      <c r="G33" s="160"/>
    </row>
    <row r="34" spans="6:7" x14ac:dyDescent="0.25">
      <c r="G34" s="160"/>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animals_stats (µm)</vt:lpstr>
      <vt:lpstr>animals_stats (pt)</vt:lpstr>
      <vt:lpstr>eggs_stats (µm)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subject/>
  <dc:creator>Łukasz Michalczyk (LM@tardigrada.net)</dc:creator>
  <cp:keywords>Tardigrada Parachela morphometry</cp:keywords>
  <dc:description/>
  <cp:lastModifiedBy>Rev</cp:lastModifiedBy>
  <cp:revision/>
  <dcterms:created xsi:type="dcterms:W3CDTF">2003-07-11T12:08:32Z</dcterms:created>
  <dcterms:modified xsi:type="dcterms:W3CDTF">2020-06-24T17:44:20Z</dcterms:modified>
  <cp:category/>
  <cp:contentStatus/>
</cp:coreProperties>
</file>